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05" windowWidth="13620" windowHeight="4395" tabRatio="703"/>
  </bookViews>
  <sheets>
    <sheet name="Home" sheetId="5" r:id="rId1"/>
    <sheet name="Financial Summary" sheetId="19" r:id="rId2"/>
    <sheet name="FinancialSummaryCalc" sheetId="20" state="veryHidden" r:id="rId3"/>
    <sheet name="Affordability Calculator" sheetId="17" r:id="rId4"/>
    <sheet name="AffordabilityCalculatorCalc" sheetId="18" state="veryHidden" r:id="rId5"/>
    <sheet name="Payment Calculator" sheetId="14" r:id="rId6"/>
    <sheet name="PaymentCalculatorCalc" sheetId="13" state="veryHidden" r:id="rId7"/>
    <sheet name="Deal Comparator" sheetId="9" r:id="rId8"/>
    <sheet name="LoanComparatorCalcMain" sheetId="11" state="veryHidden" r:id="rId9"/>
    <sheet name="LoanComparatorCalcIRR" sheetId="12" state="veryHidden" r:id="rId10"/>
    <sheet name="shtConfigDMSupport" sheetId="22" state="veryHidden" r:id="rId11"/>
  </sheets>
  <definedNames>
    <definedName name="inpDataEntry" localSheetId="3" hidden="1">'Affordability Calculator'!$N$51:$V$66</definedName>
    <definedName name="inpDataEntry" localSheetId="7" hidden="1">'Deal Comparator'!$N$84:$V$110</definedName>
    <definedName name="inpDataEntry" localSheetId="1" hidden="1">'Financial Summary'!$M$34:$Q$42</definedName>
    <definedName name="inpDataEntry" localSheetId="5" hidden="1">'Payment Calculator'!$N$40:$V$51</definedName>
    <definedName name="inpOptCalcConstantPayment" localSheetId="3" hidden="1">'Affordability Calculator'!$C$2</definedName>
    <definedName name="inpOptIncomeBeforeAfterTax" localSheetId="1" hidden="1">'Financial Summary'!$C$2</definedName>
    <definedName name="inpOptMortgageType" localSheetId="7" hidden="1">'Deal Comparator'!$C$2</definedName>
    <definedName name="inpOptMortgageType" localSheetId="5" hidden="1">'Payment Calculator'!$C$2</definedName>
    <definedName name="inpOptShowRequiredIncome" localSheetId="3" hidden="1">'Affordability Calculator'!$C$3</definedName>
    <definedName name="lnkCtrlHome" localSheetId="0" hidden="1">Home!$B$2</definedName>
    <definedName name="lnkDefaultPos" localSheetId="3" hidden="1">'Affordability Calculator'!$N$51</definedName>
    <definedName name="lnkDefaultPos" localSheetId="7" hidden="1">'Deal Comparator'!$N$84</definedName>
    <definedName name="lnkDefaultPos" localSheetId="1" hidden="1">'Financial Summary'!$M$34</definedName>
    <definedName name="lnkDefaultPos" localSheetId="5" hidden="1">'Payment Calculator'!$N$40</definedName>
    <definedName name="lnkHome" hidden="1">Home!$B$5</definedName>
    <definedName name="lnkHomeAC" hidden="1">'Affordability Calculator'!$I$48</definedName>
    <definedName name="lnkHomeACtop" hidden="1">'Affordability Calculator'!$I$48</definedName>
    <definedName name="lnkHomeFS" hidden="1">'Financial Summary'!$G$32</definedName>
    <definedName name="lnkHomeFStop" hidden="1">'Financial Summary'!$G$32</definedName>
    <definedName name="lnkHomeLC" hidden="1">'Deal Comparator'!$I$81</definedName>
    <definedName name="lnkHomeLCResults" hidden="1">'Deal Comparator'!$H$111:$H$203</definedName>
    <definedName name="lnkHomeLCtop" hidden="1">'Deal Comparator'!$I$81</definedName>
    <definedName name="lnkHomePC" hidden="1">'Payment Calculator'!$I$37</definedName>
    <definedName name="lnkHomePCtop" hidden="1">'Payment Calculator'!$I$37</definedName>
    <definedName name="lnkNavigationShapes" localSheetId="3" hidden="1">'Affordability Calculator'!$K$45</definedName>
    <definedName name="lnkNavigationShapes" localSheetId="7" hidden="1">'Deal Comparator'!$K$78</definedName>
    <definedName name="lnkNavigationShapes" localSheetId="1" hidden="1">'Financial Summary'!$I$29</definedName>
    <definedName name="lnkNavigationShapes" localSheetId="0" hidden="1">Home!$D$4</definedName>
    <definedName name="lnkNavigationShapes" localSheetId="5" hidden="1">'Payment Calculator'!$K$34</definedName>
    <definedName name="_xlnm.Print_Area" localSheetId="3">'Affordability Calculator'!$K$45:$W$84</definedName>
    <definedName name="_xlnm.Print_Area" localSheetId="7">'Deal Comparator'!$K$78:$W$144</definedName>
    <definedName name="_xlnm.Print_Area" localSheetId="1">'Financial Summary'!$I$29:$R$56</definedName>
    <definedName name="_xlnm.Print_Area" localSheetId="0">Home!$D$3:$N$48</definedName>
    <definedName name="_xlnm.Print_Area" localSheetId="5">'Payment Calculator'!$K$34:$W$68</definedName>
    <definedName name="ptrTrialNote" localSheetId="3" hidden="1">'Affordability Calculator'!$P$49</definedName>
    <definedName name="ptrTrialNote" localSheetId="7" hidden="1">'Deal Comparator'!$P$82</definedName>
    <definedName name="ptrTrialNote" localSheetId="5" hidden="1">'Payment Calculator'!$P$38</definedName>
    <definedName name="ptrValMaxTermLength" localSheetId="9" hidden="1">LoanComparatorCalcIRR!$A$3</definedName>
    <definedName name="rngFreezePane" localSheetId="3" hidden="1">'Affordability Calculator'!$48:$48</definedName>
    <definedName name="rngFreezePane" localSheetId="7" hidden="1">'Deal Comparator'!$81:$81</definedName>
    <definedName name="rngFreezePane" localSheetId="1" hidden="1">'Financial Summary'!$32:$32</definedName>
    <definedName name="rngFreezePane" localSheetId="0" hidden="1">Home!$5:$5</definedName>
    <definedName name="rngFreezePane" localSheetId="5" hidden="1">'Payment Calculator'!$37:$37</definedName>
    <definedName name="rngIncomeMultiplesDataEntry" localSheetId="3" hidden="1">'Affordability Calculator'!$63:$66</definedName>
    <definedName name="rngIncomeMultiplesResults" localSheetId="3" hidden="1">'Affordability Calculator'!$72:$75</definedName>
    <definedName name="rngLockAssumedTerm" localSheetId="7" hidden="1">'Deal Comparator'!$N$88,'Deal Comparator'!$P$88,'Deal Comparator'!$R$88,'Deal Comparator'!$T$88,'Deal Comparator'!$V$88</definedName>
    <definedName name="rngLockAssumedTerm" localSheetId="8" hidden="1">LoanComparatorCalcMain!$C$29:$G$29</definedName>
    <definedName name="rngLockFullTerm" localSheetId="7" hidden="1">'Deal Comparator'!$N$87,'Deal Comparator'!$P$87,'Deal Comparator'!$R$87,'Deal Comparator'!$T$87,'Deal Comparator'!$V$87</definedName>
    <definedName name="rngLockFullTerm" localSheetId="8" hidden="1">LoanComparatorCalcMain!$C$28:$G$28</definedName>
    <definedName name="rngLockInitialRate" localSheetId="7" hidden="1">'Deal Comparator'!$N$90,'Deal Comparator'!$P$90,'Deal Comparator'!$R$90,'Deal Comparator'!$T$90,'Deal Comparator'!$V$90</definedName>
    <definedName name="rngLockInitialRate" localSheetId="8" hidden="1">LoanComparatorCalcMain!$C$30:$G$30</definedName>
    <definedName name="rngLockMortgage" localSheetId="7" hidden="1">'Deal Comparator'!$N$86,'Deal Comparator'!$P$86,'Deal Comparator'!$R$86,'Deal Comparator'!$T$86,'Deal Comparator'!$V$86</definedName>
    <definedName name="rngLockMortgage" localSheetId="8" hidden="1">LoanComparatorCalcMain!$C$27:$G$27</definedName>
    <definedName name="rngLockMortgage" localSheetId="5" hidden="1">'Payment Calculator'!$N$42,'Payment Calculator'!$P$42,'Payment Calculator'!$R$42,'Payment Calculator'!$T$42,'Payment Calculator'!$V$42</definedName>
    <definedName name="rngLockMortgage" localSheetId="6" hidden="1">PaymentCalculatorCalc!$C$17:$G$17</definedName>
    <definedName name="rngLockPayment" localSheetId="3" hidden="1">'Affordability Calculator'!$N$53,'Affordability Calculator'!$P$53,'Affordability Calculator'!$R$53,'Affordability Calculator'!$T$53,'Affordability Calculator'!$V$53</definedName>
    <definedName name="rngLockPayment" localSheetId="4" hidden="1">AffordabilityCalculatorCalc!$C$19:$G$19</definedName>
    <definedName name="rngRowsMCCs" localSheetId="0" hidden="1">Home!$6:$48</definedName>
    <definedName name="rngSectionFS" localSheetId="10" hidden="1">shtConfigDMSupport!$35:$41</definedName>
    <definedName name="rngSectionLC" localSheetId="10" hidden="1">shtConfigDMSupport!$56:$64</definedName>
  </definedNames>
  <calcPr calcId="145621" iterate="1"/>
</workbook>
</file>

<file path=xl/calcChain.xml><?xml version="1.0" encoding="utf-8"?>
<calcChain xmlns="http://schemas.openxmlformats.org/spreadsheetml/2006/main">
  <c r="C9" i="11" l="1"/>
  <c r="C29" i="11" s="1"/>
  <c r="C49" i="11" s="1"/>
  <c r="C69" i="11" s="1"/>
  <c r="C8" i="11"/>
  <c r="C28" i="11" s="1"/>
  <c r="C48" i="11" s="1"/>
  <c r="C68" i="11" s="1"/>
  <c r="C88" i="11" s="1"/>
  <c r="C19" i="11"/>
  <c r="C39" i="11" s="1"/>
  <c r="C59" i="11" s="1"/>
  <c r="C20" i="11"/>
  <c r="C40" i="11" s="1"/>
  <c r="C60" i="11" s="1"/>
  <c r="C80" i="11" s="1"/>
  <c r="C120" i="11"/>
  <c r="C21" i="11"/>
  <c r="C41" i="11" s="1"/>
  <c r="C61" i="11" s="1"/>
  <c r="C121" i="11"/>
  <c r="C22" i="11"/>
  <c r="C42" i="11" s="1"/>
  <c r="C62" i="11" s="1"/>
  <c r="C82" i="11" s="1"/>
  <c r="C102" i="11" s="1"/>
  <c r="C122" i="11"/>
  <c r="D9" i="11"/>
  <c r="D29" i="11" s="1"/>
  <c r="D49" i="11" s="1"/>
  <c r="D69" i="11" s="1"/>
  <c r="D89" i="11" s="1"/>
  <c r="D8" i="11"/>
  <c r="D28" i="11" s="1"/>
  <c r="D48" i="11" s="1"/>
  <c r="D68" i="11" s="1"/>
  <c r="D19" i="11"/>
  <c r="D39" i="11" s="1"/>
  <c r="D59" i="11" s="1"/>
  <c r="D20" i="11"/>
  <c r="D40" i="11" s="1"/>
  <c r="D60" i="11" s="1"/>
  <c r="D120" i="11"/>
  <c r="D21" i="11"/>
  <c r="D41" i="11" s="1"/>
  <c r="D61" i="11" s="1"/>
  <c r="D121" i="11"/>
  <c r="D22" i="11"/>
  <c r="D42" i="11" s="1"/>
  <c r="D62" i="11" s="1"/>
  <c r="D82" i="11" s="1"/>
  <c r="D102" i="11" s="1"/>
  <c r="D122" i="11"/>
  <c r="E9" i="11"/>
  <c r="E29" i="11" s="1"/>
  <c r="E49" i="11" s="1"/>
  <c r="E69" i="11" s="1"/>
  <c r="E89" i="11" s="1"/>
  <c r="E8" i="11"/>
  <c r="E28" i="11" s="1"/>
  <c r="E48" i="11" s="1"/>
  <c r="E68" i="11" s="1"/>
  <c r="E19" i="11"/>
  <c r="E39" i="11" s="1"/>
  <c r="E59" i="11" s="1"/>
  <c r="E79" i="11" s="1"/>
  <c r="E99" i="11" s="1"/>
  <c r="E20" i="11"/>
  <c r="E40" i="11" s="1"/>
  <c r="E60" i="11" s="1"/>
  <c r="E80" i="11" s="1"/>
  <c r="E100" i="11" s="1"/>
  <c r="E120" i="11"/>
  <c r="E21" i="11"/>
  <c r="E41" i="11" s="1"/>
  <c r="E61" i="11" s="1"/>
  <c r="E121" i="11"/>
  <c r="E22" i="11"/>
  <c r="E42" i="11" s="1"/>
  <c r="E62" i="11" s="1"/>
  <c r="E82" i="11" s="1"/>
  <c r="E102" i="11" s="1"/>
  <c r="E122" i="11"/>
  <c r="F9" i="11"/>
  <c r="F29" i="11" s="1"/>
  <c r="F49" i="11" s="1"/>
  <c r="F69" i="11" s="1"/>
  <c r="F8" i="11"/>
  <c r="F28" i="11" s="1"/>
  <c r="F48" i="11" s="1"/>
  <c r="F68" i="11" s="1"/>
  <c r="F88" i="11" s="1"/>
  <c r="F19" i="11"/>
  <c r="F39" i="11" s="1"/>
  <c r="F59" i="11" s="1"/>
  <c r="F20" i="11"/>
  <c r="F40" i="11" s="1"/>
  <c r="F60" i="11" s="1"/>
  <c r="F80" i="11" s="1"/>
  <c r="F100" i="11" s="1"/>
  <c r="F120" i="11"/>
  <c r="F21" i="11"/>
  <c r="F41" i="11" s="1"/>
  <c r="F61" i="11" s="1"/>
  <c r="F81" i="11" s="1"/>
  <c r="F101" i="11" s="1"/>
  <c r="F121" i="11"/>
  <c r="F22" i="11"/>
  <c r="F42" i="11" s="1"/>
  <c r="F62" i="11" s="1"/>
  <c r="F82" i="11" s="1"/>
  <c r="F102" i="11" s="1"/>
  <c r="F122" i="11"/>
  <c r="G9" i="11"/>
  <c r="G29" i="11" s="1"/>
  <c r="G49" i="11" s="1"/>
  <c r="G69" i="11" s="1"/>
  <c r="G89" i="11" s="1"/>
  <c r="G8" i="11"/>
  <c r="G28" i="11" s="1"/>
  <c r="G48" i="11" s="1"/>
  <c r="G68" i="11" s="1"/>
  <c r="G19" i="11"/>
  <c r="G39" i="11" s="1"/>
  <c r="G59" i="11" s="1"/>
  <c r="G79" i="11" s="1"/>
  <c r="G99" i="11" s="1"/>
  <c r="G20" i="11"/>
  <c r="G40" i="11" s="1"/>
  <c r="G60" i="11" s="1"/>
  <c r="G80" i="11" s="1"/>
  <c r="G100" i="11" s="1"/>
  <c r="G120" i="11"/>
  <c r="G21" i="11"/>
  <c r="G41" i="11" s="1"/>
  <c r="G61" i="11" s="1"/>
  <c r="G121" i="11"/>
  <c r="G22" i="11"/>
  <c r="G42" i="11" s="1"/>
  <c r="G62" i="11" s="1"/>
  <c r="G82" i="11" s="1"/>
  <c r="G102" i="11" s="1"/>
  <c r="G122" i="11"/>
  <c r="D48" i="5"/>
  <c r="R56" i="19"/>
  <c r="W84" i="17"/>
  <c r="W68" i="14"/>
  <c r="W144" i="9"/>
  <c r="I56" i="19"/>
  <c r="K84" i="17"/>
  <c r="K68" i="14"/>
  <c r="K144" i="9"/>
  <c r="G7" i="18"/>
  <c r="G19" i="18" s="1"/>
  <c r="G31" i="18" s="1"/>
  <c r="G43" i="18" s="1"/>
  <c r="G55" i="18" s="1"/>
  <c r="G67" i="18"/>
  <c r="G8" i="18"/>
  <c r="G20" i="18" s="1"/>
  <c r="G32" i="18" s="1"/>
  <c r="G44" i="18" s="1"/>
  <c r="G68" i="18"/>
  <c r="G9" i="18"/>
  <c r="G21" i="18" s="1"/>
  <c r="G33" i="18" s="1"/>
  <c r="G69" i="18"/>
  <c r="G10" i="18"/>
  <c r="G22" i="18" s="1"/>
  <c r="G34" i="18" s="1"/>
  <c r="G46" i="18" s="1"/>
  <c r="G58" i="18" s="1"/>
  <c r="G11" i="18"/>
  <c r="G23" i="18" s="1"/>
  <c r="G35" i="18" s="1"/>
  <c r="G47" i="18" s="1"/>
  <c r="G71" i="18"/>
  <c r="G12" i="18"/>
  <c r="G24" i="18" s="1"/>
  <c r="G36" i="18" s="1"/>
  <c r="G48" i="18" s="1"/>
  <c r="G60" i="18" s="1"/>
  <c r="G13" i="18"/>
  <c r="G25" i="18" s="1"/>
  <c r="G37" i="18" s="1"/>
  <c r="G73" i="18"/>
  <c r="F7" i="18"/>
  <c r="F19" i="18" s="1"/>
  <c r="F31" i="18" s="1"/>
  <c r="F43" i="18" s="1"/>
  <c r="F55" i="18" s="1"/>
  <c r="F67" i="18"/>
  <c r="F8" i="18"/>
  <c r="F20" i="18" s="1"/>
  <c r="F32" i="18" s="1"/>
  <c r="F44" i="18" s="1"/>
  <c r="F56" i="18" s="1"/>
  <c r="F68" i="18"/>
  <c r="F9" i="18"/>
  <c r="F21" i="18" s="1"/>
  <c r="F33" i="18" s="1"/>
  <c r="F69" i="18"/>
  <c r="F10" i="18"/>
  <c r="F22" i="18" s="1"/>
  <c r="F34" i="18" s="1"/>
  <c r="F46" i="18" s="1"/>
  <c r="F11" i="18"/>
  <c r="F23" i="18" s="1"/>
  <c r="F35" i="18" s="1"/>
  <c r="F71" i="18"/>
  <c r="F12" i="18"/>
  <c r="F24" i="18" s="1"/>
  <c r="F36" i="18" s="1"/>
  <c r="F48" i="18" s="1"/>
  <c r="F60" i="18" s="1"/>
  <c r="F13" i="18"/>
  <c r="F25" i="18" s="1"/>
  <c r="F37" i="18" s="1"/>
  <c r="F49" i="18" s="1"/>
  <c r="F73" i="18"/>
  <c r="E7" i="18"/>
  <c r="E19" i="18" s="1"/>
  <c r="E31" i="18" s="1"/>
  <c r="E43" i="18" s="1"/>
  <c r="E55" i="18" s="1"/>
  <c r="E67" i="18"/>
  <c r="E8" i="18"/>
  <c r="E20" i="18" s="1"/>
  <c r="E32" i="18" s="1"/>
  <c r="E44" i="18" s="1"/>
  <c r="E56" i="18" s="1"/>
  <c r="E68" i="18"/>
  <c r="E9" i="18"/>
  <c r="E21" i="18" s="1"/>
  <c r="E33" i="18" s="1"/>
  <c r="E45" i="18" s="1"/>
  <c r="E69" i="18"/>
  <c r="E10" i="18"/>
  <c r="E22" i="18" s="1"/>
  <c r="E34" i="18" s="1"/>
  <c r="E46" i="18" s="1"/>
  <c r="E11" i="18"/>
  <c r="E23" i="18" s="1"/>
  <c r="E35" i="18" s="1"/>
  <c r="E71" i="18"/>
  <c r="E12" i="18"/>
  <c r="E24" i="18" s="1"/>
  <c r="E36" i="18" s="1"/>
  <c r="E48" i="18" s="1"/>
  <c r="E60" i="18" s="1"/>
  <c r="E13" i="18"/>
  <c r="E25" i="18" s="1"/>
  <c r="E37" i="18" s="1"/>
  <c r="E49" i="18" s="1"/>
  <c r="E73" i="18"/>
  <c r="D7" i="18"/>
  <c r="D19" i="18" s="1"/>
  <c r="D31" i="18" s="1"/>
  <c r="D43" i="18" s="1"/>
  <c r="D55" i="18" s="1"/>
  <c r="D67" i="18"/>
  <c r="D8" i="18"/>
  <c r="D20" i="18" s="1"/>
  <c r="D32" i="18" s="1"/>
  <c r="D44" i="18" s="1"/>
  <c r="D56" i="18" s="1"/>
  <c r="D68" i="18"/>
  <c r="D9" i="18"/>
  <c r="D21" i="18" s="1"/>
  <c r="D33" i="18" s="1"/>
  <c r="D69" i="18"/>
  <c r="D10" i="18"/>
  <c r="D22" i="18" s="1"/>
  <c r="D34" i="18" s="1"/>
  <c r="D46" i="18" s="1"/>
  <c r="D11" i="18"/>
  <c r="D23" i="18" s="1"/>
  <c r="D35" i="18" s="1"/>
  <c r="D71" i="18"/>
  <c r="D12" i="18"/>
  <c r="D24" i="18" s="1"/>
  <c r="D36" i="18" s="1"/>
  <c r="D48" i="18" s="1"/>
  <c r="D13" i="18"/>
  <c r="D25" i="18" s="1"/>
  <c r="D37" i="18" s="1"/>
  <c r="D49" i="18" s="1"/>
  <c r="D73" i="18"/>
  <c r="C7" i="18"/>
  <c r="C19" i="18" s="1"/>
  <c r="C31" i="18" s="1"/>
  <c r="C43" i="18" s="1"/>
  <c r="C55" i="18" s="1"/>
  <c r="C67" i="18"/>
  <c r="C8" i="18"/>
  <c r="C20" i="18" s="1"/>
  <c r="C32" i="18" s="1"/>
  <c r="C44" i="18" s="1"/>
  <c r="C68" i="18"/>
  <c r="C9" i="18"/>
  <c r="C21" i="18" s="1"/>
  <c r="C33" i="18" s="1"/>
  <c r="C69" i="18"/>
  <c r="C10" i="18"/>
  <c r="C22" i="18" s="1"/>
  <c r="C34" i="18" s="1"/>
  <c r="C46" i="18" s="1"/>
  <c r="C58" i="18" s="1"/>
  <c r="C11" i="18"/>
  <c r="C71" i="18"/>
  <c r="C12" i="18"/>
  <c r="C24" i="18" s="1"/>
  <c r="C36" i="18" s="1"/>
  <c r="C48" i="18" s="1"/>
  <c r="C13" i="18"/>
  <c r="C25" i="18" s="1"/>
  <c r="C37" i="18" s="1"/>
  <c r="C73" i="18"/>
  <c r="G7" i="13"/>
  <c r="G17" i="13" s="1"/>
  <c r="G27" i="13" s="1"/>
  <c r="G37" i="13" s="1"/>
  <c r="G47" i="13" s="1"/>
  <c r="G57" i="13"/>
  <c r="G8" i="13"/>
  <c r="G18" i="13" s="1"/>
  <c r="G28" i="13" s="1"/>
  <c r="G38" i="13" s="1"/>
  <c r="G58" i="13"/>
  <c r="G9" i="13"/>
  <c r="G19" i="13" s="1"/>
  <c r="G29" i="13" s="1"/>
  <c r="G39" i="13" s="1"/>
  <c r="G59" i="13"/>
  <c r="G10" i="13"/>
  <c r="G20" i="13" s="1"/>
  <c r="G30" i="13" s="1"/>
  <c r="G40" i="13" s="1"/>
  <c r="G50" i="13" s="1"/>
  <c r="G11" i="13"/>
  <c r="G61" i="13"/>
  <c r="G12" i="13"/>
  <c r="G22" i="13" s="1"/>
  <c r="G32" i="13" s="1"/>
  <c r="G42" i="13" s="1"/>
  <c r="G13" i="13"/>
  <c r="G23" i="13" s="1"/>
  <c r="G33" i="13" s="1"/>
  <c r="G43" i="13" s="1"/>
  <c r="G63" i="13"/>
  <c r="F7" i="13"/>
  <c r="F17" i="13" s="1"/>
  <c r="F27" i="13" s="1"/>
  <c r="F37" i="13" s="1"/>
  <c r="F47" i="13" s="1"/>
  <c r="F67" i="13" s="1"/>
  <c r="F85" i="13" s="1"/>
  <c r="F57" i="13"/>
  <c r="F8" i="13"/>
  <c r="F18" i="13" s="1"/>
  <c r="F28" i="13" s="1"/>
  <c r="F38" i="13" s="1"/>
  <c r="F58" i="13"/>
  <c r="F9" i="13"/>
  <c r="F19" i="13" s="1"/>
  <c r="F29" i="13" s="1"/>
  <c r="F39" i="13" s="1"/>
  <c r="F59" i="13"/>
  <c r="F10" i="13"/>
  <c r="F20" i="13" s="1"/>
  <c r="F30" i="13" s="1"/>
  <c r="F40" i="13" s="1"/>
  <c r="F50" i="13" s="1"/>
  <c r="F11" i="13"/>
  <c r="F21" i="13" s="1"/>
  <c r="F31" i="13" s="1"/>
  <c r="F41" i="13" s="1"/>
  <c r="F61" i="13"/>
  <c r="F12" i="13"/>
  <c r="F22" i="13" s="1"/>
  <c r="F32" i="13" s="1"/>
  <c r="F42" i="13" s="1"/>
  <c r="F52" i="13" s="1"/>
  <c r="F13" i="13"/>
  <c r="F23" i="13" s="1"/>
  <c r="F33" i="13" s="1"/>
  <c r="F43" i="13" s="1"/>
  <c r="F63" i="13"/>
  <c r="E7" i="13"/>
  <c r="E17" i="13" s="1"/>
  <c r="E27" i="13" s="1"/>
  <c r="E37" i="13" s="1"/>
  <c r="E47" i="13" s="1"/>
  <c r="E67" i="13" s="1"/>
  <c r="E85" i="13" s="1"/>
  <c r="E57" i="13"/>
  <c r="E8" i="13"/>
  <c r="E18" i="13" s="1"/>
  <c r="E28" i="13" s="1"/>
  <c r="E38" i="13" s="1"/>
  <c r="E48" i="13" s="1"/>
  <c r="E58" i="13"/>
  <c r="E9" i="13"/>
  <c r="E19" i="13" s="1"/>
  <c r="E29" i="13" s="1"/>
  <c r="E39" i="13" s="1"/>
  <c r="E59" i="13"/>
  <c r="E10" i="13"/>
  <c r="E20" i="13" s="1"/>
  <c r="E30" i="13" s="1"/>
  <c r="E40" i="13" s="1"/>
  <c r="E50" i="13" s="1"/>
  <c r="E11" i="13"/>
  <c r="E61" i="13"/>
  <c r="E12" i="13"/>
  <c r="E22" i="13" s="1"/>
  <c r="E32" i="13" s="1"/>
  <c r="E42" i="13" s="1"/>
  <c r="E13" i="13"/>
  <c r="E23" i="13" s="1"/>
  <c r="E33" i="13" s="1"/>
  <c r="E43" i="13" s="1"/>
  <c r="E63" i="13"/>
  <c r="D7" i="13"/>
  <c r="D17" i="13" s="1"/>
  <c r="D27" i="13" s="1"/>
  <c r="D37" i="13" s="1"/>
  <c r="D47" i="13" s="1"/>
  <c r="D67" i="13" s="1"/>
  <c r="D57" i="13"/>
  <c r="D8" i="13"/>
  <c r="D18" i="13" s="1"/>
  <c r="D28" i="13" s="1"/>
  <c r="D38" i="13" s="1"/>
  <c r="D58" i="13"/>
  <c r="D9" i="13"/>
  <c r="D19" i="13" s="1"/>
  <c r="D29" i="13" s="1"/>
  <c r="D39" i="13" s="1"/>
  <c r="D59" i="13"/>
  <c r="D10" i="13"/>
  <c r="D20" i="13" s="1"/>
  <c r="D30" i="13" s="1"/>
  <c r="D40" i="13" s="1"/>
  <c r="D11" i="13"/>
  <c r="D21" i="13" s="1"/>
  <c r="D31" i="13" s="1"/>
  <c r="D41" i="13" s="1"/>
  <c r="D61" i="13"/>
  <c r="D12" i="13"/>
  <c r="D22" i="13" s="1"/>
  <c r="D32" i="13" s="1"/>
  <c r="D42" i="13" s="1"/>
  <c r="D52" i="13" s="1"/>
  <c r="D13" i="13"/>
  <c r="D23" i="13" s="1"/>
  <c r="D33" i="13" s="1"/>
  <c r="D53" i="13" s="1"/>
  <c r="D63" i="13"/>
  <c r="C7" i="13"/>
  <c r="C17" i="13" s="1"/>
  <c r="C27" i="13" s="1"/>
  <c r="C37" i="13" s="1"/>
  <c r="C47" i="13" s="1"/>
  <c r="C67" i="13" s="1"/>
  <c r="C57" i="13"/>
  <c r="C8" i="13"/>
  <c r="C18" i="13" s="1"/>
  <c r="C28" i="13" s="1"/>
  <c r="C38" i="13" s="1"/>
  <c r="C58" i="13"/>
  <c r="C9" i="13"/>
  <c r="C59" i="13"/>
  <c r="C10" i="13"/>
  <c r="C20" i="13" s="1"/>
  <c r="C30" i="13" s="1"/>
  <c r="C40" i="13" s="1"/>
  <c r="C50" i="13" s="1"/>
  <c r="C11" i="13"/>
  <c r="C21" i="13" s="1"/>
  <c r="C31" i="13" s="1"/>
  <c r="C41" i="13" s="1"/>
  <c r="C61" i="13"/>
  <c r="C12" i="13"/>
  <c r="C22" i="13" s="1"/>
  <c r="C32" i="13" s="1"/>
  <c r="C42" i="13" s="1"/>
  <c r="C13" i="13"/>
  <c r="C63" i="13"/>
  <c r="G10" i="11"/>
  <c r="G30" i="11" s="1"/>
  <c r="G50" i="11" s="1"/>
  <c r="G70" i="11" s="1"/>
  <c r="G110" i="11"/>
  <c r="G7" i="11"/>
  <c r="G27" i="11" s="1"/>
  <c r="G47" i="11" s="1"/>
  <c r="G67" i="11" s="1"/>
  <c r="G87" i="11" s="1"/>
  <c r="G107" i="11"/>
  <c r="A3" i="12"/>
  <c r="A16" i="12" s="1"/>
  <c r="G11" i="11"/>
  <c r="G31" i="11" s="1"/>
  <c r="G51" i="11" s="1"/>
  <c r="G71" i="11" s="1"/>
  <c r="G12" i="11"/>
  <c r="G32" i="11" s="1"/>
  <c r="G52" i="11" s="1"/>
  <c r="G112" i="11"/>
  <c r="G13" i="11"/>
  <c r="G33" i="11" s="1"/>
  <c r="G53" i="11" s="1"/>
  <c r="G73" i="11" s="1"/>
  <c r="G14" i="11"/>
  <c r="G34" i="11" s="1"/>
  <c r="G54" i="11" s="1"/>
  <c r="G114" i="11"/>
  <c r="F7" i="11"/>
  <c r="F27" i="11" s="1"/>
  <c r="F47" i="11" s="1"/>
  <c r="F67" i="11" s="1"/>
  <c r="F87" i="11" s="1"/>
  <c r="F107" i="11"/>
  <c r="F10" i="11"/>
  <c r="F30" i="11" s="1"/>
  <c r="F50" i="11" s="1"/>
  <c r="F110" i="11"/>
  <c r="F11" i="11"/>
  <c r="F31" i="11" s="1"/>
  <c r="F51" i="11" s="1"/>
  <c r="F71" i="11" s="1"/>
  <c r="F12" i="11"/>
  <c r="F112" i="11"/>
  <c r="F13" i="11"/>
  <c r="F33" i="11" s="1"/>
  <c r="F53" i="11" s="1"/>
  <c r="F73" i="11" s="1"/>
  <c r="F14" i="11"/>
  <c r="F114" i="11"/>
  <c r="E7" i="11"/>
  <c r="E27" i="11" s="1"/>
  <c r="E47" i="11" s="1"/>
  <c r="E67" i="11" s="1"/>
  <c r="E87" i="11" s="1"/>
  <c r="E107" i="11"/>
  <c r="E10" i="11"/>
  <c r="E30" i="11" s="1"/>
  <c r="E50" i="11" s="1"/>
  <c r="E110" i="11"/>
  <c r="E11" i="11"/>
  <c r="E31" i="11" s="1"/>
  <c r="E51" i="11" s="1"/>
  <c r="E71" i="11" s="1"/>
  <c r="E91" i="11" s="1"/>
  <c r="E12" i="11"/>
  <c r="E32" i="11" s="1"/>
  <c r="E52" i="11" s="1"/>
  <c r="E112" i="11"/>
  <c r="E13" i="11"/>
  <c r="E33" i="11" s="1"/>
  <c r="E53" i="11" s="1"/>
  <c r="E73" i="11" s="1"/>
  <c r="E14" i="11"/>
  <c r="E34" i="11" s="1"/>
  <c r="E54" i="11" s="1"/>
  <c r="E114" i="11"/>
  <c r="D7" i="11"/>
  <c r="D27" i="11" s="1"/>
  <c r="D47" i="11" s="1"/>
  <c r="D67" i="11" s="1"/>
  <c r="D87" i="11" s="1"/>
  <c r="D107" i="11"/>
  <c r="D10" i="11"/>
  <c r="D30" i="11" s="1"/>
  <c r="D50" i="11" s="1"/>
  <c r="D90" i="11" s="1"/>
  <c r="D110" i="11"/>
  <c r="D11" i="11"/>
  <c r="D31" i="11" s="1"/>
  <c r="D51" i="11" s="1"/>
  <c r="D71" i="11" s="1"/>
  <c r="D12" i="11"/>
  <c r="D32" i="11" s="1"/>
  <c r="D52" i="11" s="1"/>
  <c r="D72" i="11" s="1"/>
  <c r="D112" i="11"/>
  <c r="D13" i="11"/>
  <c r="D33" i="11" s="1"/>
  <c r="D53" i="11" s="1"/>
  <c r="D73" i="11" s="1"/>
  <c r="D93" i="11" s="1"/>
  <c r="D14" i="11"/>
  <c r="D114" i="11"/>
  <c r="C10" i="11"/>
  <c r="C30" i="11" s="1"/>
  <c r="C50" i="11" s="1"/>
  <c r="C110" i="11"/>
  <c r="C7" i="11"/>
  <c r="C27" i="11" s="1"/>
  <c r="C47" i="11" s="1"/>
  <c r="C67" i="11" s="1"/>
  <c r="C87" i="11" s="1"/>
  <c r="C107" i="11"/>
  <c r="C11" i="11"/>
  <c r="C31" i="11" s="1"/>
  <c r="C51" i="11" s="1"/>
  <c r="C71" i="11" s="1"/>
  <c r="C12" i="11"/>
  <c r="C32" i="11" s="1"/>
  <c r="C52" i="11" s="1"/>
  <c r="C112" i="11"/>
  <c r="C13" i="11"/>
  <c r="C33" i="11" s="1"/>
  <c r="C53" i="11" s="1"/>
  <c r="C73" i="11" s="1"/>
  <c r="C14" i="11"/>
  <c r="C34" i="11" s="1"/>
  <c r="C54" i="11" s="1"/>
  <c r="C94" i="11" s="1"/>
  <c r="C114" i="11"/>
  <c r="F15" i="11"/>
  <c r="F35" i="11" s="1"/>
  <c r="F55" i="11" s="1"/>
  <c r="F115" i="11"/>
  <c r="E15" i="11"/>
  <c r="E35" i="11" s="1"/>
  <c r="E55" i="11" s="1"/>
  <c r="E75" i="11" s="1"/>
  <c r="E115" i="11"/>
  <c r="D15" i="11"/>
  <c r="D35" i="11" s="1"/>
  <c r="D55" i="11" s="1"/>
  <c r="D115" i="11"/>
  <c r="C15" i="11"/>
  <c r="C35" i="11" s="1"/>
  <c r="C55" i="11" s="1"/>
  <c r="C75" i="11" s="1"/>
  <c r="C115" i="11"/>
  <c r="G23" i="11"/>
  <c r="G43" i="11" s="1"/>
  <c r="G63" i="11" s="1"/>
  <c r="G123" i="11"/>
  <c r="F23" i="11"/>
  <c r="F43" i="11" s="1"/>
  <c r="F63" i="11" s="1"/>
  <c r="F83" i="11" s="1"/>
  <c r="F123" i="11"/>
  <c r="E23" i="11"/>
  <c r="E43" i="11" s="1"/>
  <c r="E63" i="11" s="1"/>
  <c r="E83" i="11" s="1"/>
  <c r="E123" i="11"/>
  <c r="D23" i="11"/>
  <c r="D43" i="11" s="1"/>
  <c r="D63" i="11" s="1"/>
  <c r="D123" i="11"/>
  <c r="C23" i="11"/>
  <c r="C43" i="11" s="1"/>
  <c r="C63" i="11" s="1"/>
  <c r="C123" i="11"/>
  <c r="G15" i="11"/>
  <c r="G35" i="11" s="1"/>
  <c r="G55" i="11" s="1"/>
  <c r="G75" i="11" s="1"/>
  <c r="G115" i="11"/>
  <c r="G12" i="12"/>
  <c r="F12" i="12"/>
  <c r="E12" i="12"/>
  <c r="D12" i="12"/>
  <c r="C12" i="12"/>
  <c r="G17" i="11"/>
  <c r="G37" i="11" s="1"/>
  <c r="G57" i="11" s="1"/>
  <c r="G77" i="11" s="1"/>
  <c r="G117" i="11"/>
  <c r="F17" i="11"/>
  <c r="F37" i="11" s="1"/>
  <c r="F57" i="11" s="1"/>
  <c r="F77" i="11" s="1"/>
  <c r="F117" i="11"/>
  <c r="E17" i="11"/>
  <c r="E37" i="11" s="1"/>
  <c r="E57" i="11" s="1"/>
  <c r="E77" i="11" s="1"/>
  <c r="E117" i="11"/>
  <c r="D17" i="11"/>
  <c r="D37" i="11" s="1"/>
  <c r="D57" i="11" s="1"/>
  <c r="D77" i="11" s="1"/>
  <c r="D117" i="11"/>
  <c r="C17" i="11"/>
  <c r="C37" i="11" s="1"/>
  <c r="C57" i="11" s="1"/>
  <c r="C77" i="11" s="1"/>
  <c r="C97" i="11" s="1"/>
  <c r="C117" i="11"/>
  <c r="C16" i="11"/>
  <c r="C36" i="11" s="1"/>
  <c r="C56" i="11" s="1"/>
  <c r="C76" i="11" s="1"/>
  <c r="C116" i="11"/>
  <c r="C18" i="11"/>
  <c r="C38" i="11" s="1"/>
  <c r="C58" i="11" s="1"/>
  <c r="C118" i="11"/>
  <c r="D16" i="11"/>
  <c r="D36" i="11" s="1"/>
  <c r="D56" i="11" s="1"/>
  <c r="D116" i="11"/>
  <c r="D18" i="11"/>
  <c r="D38" i="11" s="1"/>
  <c r="D58" i="11" s="1"/>
  <c r="D118" i="11"/>
  <c r="E16" i="11"/>
  <c r="E36" i="11" s="1"/>
  <c r="E56" i="11" s="1"/>
  <c r="E76" i="11" s="1"/>
  <c r="E116" i="11"/>
  <c r="E18" i="11"/>
  <c r="E38" i="11" s="1"/>
  <c r="E58" i="11" s="1"/>
  <c r="E118" i="11"/>
  <c r="F16" i="11"/>
  <c r="F36" i="11" s="1"/>
  <c r="F56" i="11" s="1"/>
  <c r="F116" i="11"/>
  <c r="F18" i="11"/>
  <c r="F38" i="11" s="1"/>
  <c r="F58" i="11" s="1"/>
  <c r="F78" i="11" s="1"/>
  <c r="F98" i="11" s="1"/>
  <c r="F138" i="11" s="1"/>
  <c r="F163" i="11" s="1"/>
  <c r="F118" i="11"/>
  <c r="G16" i="11"/>
  <c r="G36" i="11" s="1"/>
  <c r="G56" i="11" s="1"/>
  <c r="G116" i="11"/>
  <c r="G18" i="11"/>
  <c r="G38" i="11" s="1"/>
  <c r="G58" i="11" s="1"/>
  <c r="G118" i="11"/>
  <c r="G15" i="18"/>
  <c r="G27" i="18" s="1"/>
  <c r="G39" i="18" s="1"/>
  <c r="G51" i="18" s="1"/>
  <c r="G63" i="18" s="1"/>
  <c r="G75" i="18"/>
  <c r="F15" i="18"/>
  <c r="F27" i="18" s="1"/>
  <c r="F39" i="18" s="1"/>
  <c r="F51" i="18" s="1"/>
  <c r="F63" i="18" s="1"/>
  <c r="F87" i="18" s="1"/>
  <c r="F125" i="18" s="1"/>
  <c r="F75" i="18"/>
  <c r="E15" i="18"/>
  <c r="E27" i="18" s="1"/>
  <c r="E39" i="18" s="1"/>
  <c r="E51" i="18" s="1"/>
  <c r="E63" i="18" s="1"/>
  <c r="E75" i="18"/>
  <c r="D15" i="18"/>
  <c r="D27" i="18" s="1"/>
  <c r="D39" i="18" s="1"/>
  <c r="D51" i="18" s="1"/>
  <c r="D63" i="18" s="1"/>
  <c r="D87" i="18" s="1"/>
  <c r="D125" i="18" s="1"/>
  <c r="D75" i="18"/>
  <c r="C15" i="18"/>
  <c r="C27" i="18" s="1"/>
  <c r="C39" i="18" s="1"/>
  <c r="C51" i="18" s="1"/>
  <c r="C63" i="18" s="1"/>
  <c r="C75" i="18"/>
  <c r="G14" i="18"/>
  <c r="G26" i="18" s="1"/>
  <c r="G38" i="18" s="1"/>
  <c r="G50" i="18" s="1"/>
  <c r="G62" i="18" s="1"/>
  <c r="G86" i="18" s="1"/>
  <c r="G124" i="18" s="1"/>
  <c r="G74" i="18"/>
  <c r="F14" i="18"/>
  <c r="F26" i="18" s="1"/>
  <c r="F38" i="18" s="1"/>
  <c r="F50" i="18" s="1"/>
  <c r="F62" i="18" s="1"/>
  <c r="F74" i="18"/>
  <c r="E14" i="18"/>
  <c r="E26" i="18" s="1"/>
  <c r="E38" i="18" s="1"/>
  <c r="E50" i="18" s="1"/>
  <c r="E62" i="18" s="1"/>
  <c r="E74" i="18"/>
  <c r="D14" i="18"/>
  <c r="D26" i="18" s="1"/>
  <c r="D38" i="18" s="1"/>
  <c r="D50" i="18" s="1"/>
  <c r="D62" i="18" s="1"/>
  <c r="D74" i="18"/>
  <c r="C14" i="18"/>
  <c r="C26" i="18" s="1"/>
  <c r="C38" i="18" s="1"/>
  <c r="C50" i="18" s="1"/>
  <c r="C62" i="18" s="1"/>
  <c r="C74" i="18"/>
  <c r="J44" i="19"/>
  <c r="L4" i="12"/>
  <c r="K4" i="12"/>
  <c r="J4" i="12"/>
  <c r="I4" i="12"/>
  <c r="H4" i="12"/>
  <c r="G4" i="12"/>
  <c r="F4" i="12"/>
  <c r="E4" i="12"/>
  <c r="D4" i="12"/>
  <c r="C4" i="12"/>
  <c r="E12" i="20"/>
  <c r="E21" i="20" s="1"/>
  <c r="E30" i="20" s="1"/>
  <c r="D12" i="20"/>
  <c r="D21" i="20" s="1"/>
  <c r="D30" i="20" s="1"/>
  <c r="D39" i="20" s="1"/>
  <c r="C12" i="20"/>
  <c r="C21" i="20" s="1"/>
  <c r="C30" i="20" s="1"/>
  <c r="C39" i="20" s="1"/>
  <c r="E11" i="20"/>
  <c r="E20" i="20" s="1"/>
  <c r="E29" i="20" s="1"/>
  <c r="E38" i="20" s="1"/>
  <c r="D11" i="20"/>
  <c r="D20" i="20" s="1"/>
  <c r="D29" i="20" s="1"/>
  <c r="C11" i="20"/>
  <c r="C20" i="20" s="1"/>
  <c r="C29" i="20" s="1"/>
  <c r="C38" i="20" s="1"/>
  <c r="E10" i="20"/>
  <c r="E19" i="20" s="1"/>
  <c r="E28" i="20" s="1"/>
  <c r="E37" i="20" s="1"/>
  <c r="D10" i="20"/>
  <c r="D19" i="20" s="1"/>
  <c r="D28" i="20" s="1"/>
  <c r="C10" i="20"/>
  <c r="C19" i="20" s="1"/>
  <c r="C28" i="20" s="1"/>
  <c r="E56" i="20"/>
  <c r="E57" i="20"/>
  <c r="D56" i="20"/>
  <c r="D57" i="20"/>
  <c r="C56" i="20"/>
  <c r="C57" i="20"/>
  <c r="E9" i="20"/>
  <c r="D9" i="20"/>
  <c r="D18" i="20" s="1"/>
  <c r="D27" i="20" s="1"/>
  <c r="D36" i="20" s="1"/>
  <c r="E8" i="20"/>
  <c r="E17" i="20" s="1"/>
  <c r="E26" i="20" s="1"/>
  <c r="E35" i="20" s="1"/>
  <c r="D8" i="20"/>
  <c r="D17" i="20" s="1"/>
  <c r="D26" i="20" s="1"/>
  <c r="E7" i="20"/>
  <c r="E16" i="20" s="1"/>
  <c r="E25" i="20" s="1"/>
  <c r="E34" i="20" s="1"/>
  <c r="E43" i="20" s="1"/>
  <c r="E61" i="20" s="1"/>
  <c r="D7" i="20"/>
  <c r="D16" i="20" s="1"/>
  <c r="D25" i="20" s="1"/>
  <c r="D34" i="20" s="1"/>
  <c r="D43" i="20" s="1"/>
  <c r="C9" i="20"/>
  <c r="C8" i="20"/>
  <c r="C17" i="20" s="1"/>
  <c r="C26" i="20" s="1"/>
  <c r="E53" i="20"/>
  <c r="E54" i="20"/>
  <c r="E52" i="20"/>
  <c r="E55" i="20"/>
  <c r="D52" i="20"/>
  <c r="D55" i="20"/>
  <c r="D53" i="20"/>
  <c r="D54" i="20"/>
  <c r="C53" i="20"/>
  <c r="C54" i="20"/>
  <c r="C55" i="20"/>
  <c r="C7" i="20"/>
  <c r="C16" i="20" s="1"/>
  <c r="C25" i="20" s="1"/>
  <c r="C34" i="20" s="1"/>
  <c r="C43" i="20" s="1"/>
  <c r="C52" i="20"/>
  <c r="C47" i="20" l="1"/>
  <c r="C65" i="20" s="1"/>
  <c r="C82" i="20" s="1"/>
  <c r="G142" i="11"/>
  <c r="G170" i="11" s="1"/>
  <c r="G140" i="11"/>
  <c r="G168" i="11" s="1"/>
  <c r="C142" i="11"/>
  <c r="C170" i="11" s="1"/>
  <c r="F111" i="11"/>
  <c r="C108" i="11"/>
  <c r="F127" i="11"/>
  <c r="D61" i="20"/>
  <c r="D78" i="20" s="1"/>
  <c r="C134" i="11"/>
  <c r="C190" i="11" s="1"/>
  <c r="C193" i="11" s="1"/>
  <c r="C196" i="11" s="1"/>
  <c r="D130" i="11"/>
  <c r="D188" i="11" s="1"/>
  <c r="D191" i="11" s="1"/>
  <c r="D194" i="11" s="1"/>
  <c r="E127" i="11"/>
  <c r="C61" i="20"/>
  <c r="C78" i="20" s="1"/>
  <c r="C127" i="11"/>
  <c r="D127" i="11"/>
  <c r="E142" i="11"/>
  <c r="E170" i="11" s="1"/>
  <c r="C87" i="18"/>
  <c r="C125" i="18" s="1"/>
  <c r="E87" i="18"/>
  <c r="E125" i="18" s="1"/>
  <c r="G87" i="18"/>
  <c r="G125" i="18" s="1"/>
  <c r="G127" i="11"/>
  <c r="D73" i="13"/>
  <c r="D98" i="13" s="1"/>
  <c r="D101" i="13" s="1"/>
  <c r="D104" i="13" s="1"/>
  <c r="E68" i="13"/>
  <c r="E57" i="18"/>
  <c r="E81" i="18" s="1"/>
  <c r="E112" i="18" s="1"/>
  <c r="E115" i="18" s="1"/>
  <c r="E118" i="18" s="1"/>
  <c r="C86" i="18"/>
  <c r="C124" i="18" s="1"/>
  <c r="E86" i="18"/>
  <c r="E124" i="18" s="1"/>
  <c r="D80" i="18"/>
  <c r="D105" i="18" s="1"/>
  <c r="E79" i="18"/>
  <c r="E101" i="18" s="1"/>
  <c r="F79" i="18"/>
  <c r="F101" i="18" s="1"/>
  <c r="G79" i="18"/>
  <c r="F142" i="11"/>
  <c r="F170" i="11" s="1"/>
  <c r="F140" i="11"/>
  <c r="F168" i="11" s="1"/>
  <c r="G108" i="11"/>
  <c r="F91" i="11"/>
  <c r="D86" i="18"/>
  <c r="D124" i="18" s="1"/>
  <c r="F86" i="18"/>
  <c r="F124" i="18" s="1"/>
  <c r="C137" i="11"/>
  <c r="C162" i="11" s="1"/>
  <c r="G67" i="13"/>
  <c r="G85" i="13" s="1"/>
  <c r="C79" i="18"/>
  <c r="C101" i="18" s="1"/>
  <c r="D79" i="18"/>
  <c r="D101" i="18" s="1"/>
  <c r="E80" i="18"/>
  <c r="E105" i="18" s="1"/>
  <c r="F80" i="18"/>
  <c r="F105" i="18" s="1"/>
  <c r="F141" i="11"/>
  <c r="F169" i="11" s="1"/>
  <c r="F108" i="11"/>
  <c r="F128" i="11" s="1"/>
  <c r="F175" i="11" s="1"/>
  <c r="F5" i="12" s="1"/>
  <c r="D142" i="11"/>
  <c r="D170" i="11" s="1"/>
  <c r="E97" i="11"/>
  <c r="E137" i="11" s="1"/>
  <c r="E162" i="11" s="1"/>
  <c r="F57" i="18"/>
  <c r="F81" i="18" s="1"/>
  <c r="F112" i="18" s="1"/>
  <c r="F115" i="18" s="1"/>
  <c r="F45" i="18"/>
  <c r="C37" i="20"/>
  <c r="C46" i="20" s="1"/>
  <c r="C64" i="20" s="1"/>
  <c r="F103" i="11"/>
  <c r="F143" i="11" s="1"/>
  <c r="F171" i="11" s="1"/>
  <c r="F321" i="11" s="1"/>
  <c r="C92" i="11"/>
  <c r="C132" i="11" s="1"/>
  <c r="C189" i="11" s="1"/>
  <c r="C192" i="11" s="1"/>
  <c r="C195" i="11" s="1"/>
  <c r="C72" i="11"/>
  <c r="F93" i="11"/>
  <c r="F113" i="11"/>
  <c r="E89" i="13"/>
  <c r="F76" i="11"/>
  <c r="F96" i="11" s="1"/>
  <c r="F136" i="11" s="1"/>
  <c r="F161" i="11" s="1"/>
  <c r="F164" i="11" s="1"/>
  <c r="F90" i="11"/>
  <c r="F130" i="11" s="1"/>
  <c r="F188" i="11" s="1"/>
  <c r="F191" i="11" s="1"/>
  <c r="F194" i="11" s="1"/>
  <c r="F70" i="11"/>
  <c r="D51" i="13"/>
  <c r="D71" i="13" s="1"/>
  <c r="D97" i="13" s="1"/>
  <c r="D100" i="13" s="1"/>
  <c r="D103" i="13" s="1"/>
  <c r="C62" i="13"/>
  <c r="E96" i="11"/>
  <c r="E136" i="11" s="1"/>
  <c r="E161" i="11" s="1"/>
  <c r="E49" i="13"/>
  <c r="E69" i="13" s="1"/>
  <c r="E96" i="13" s="1"/>
  <c r="E99" i="13" s="1"/>
  <c r="E102" i="13" s="1"/>
  <c r="E72" i="18"/>
  <c r="E84" i="18" s="1"/>
  <c r="E53" i="13"/>
  <c r="E73" i="13" s="1"/>
  <c r="E98" i="13" s="1"/>
  <c r="E101" i="13" s="1"/>
  <c r="E104" i="13" s="1"/>
  <c r="E61" i="18"/>
  <c r="E85" i="18" s="1"/>
  <c r="E114" i="18" s="1"/>
  <c r="E117" i="18" s="1"/>
  <c r="E120" i="18" s="1"/>
  <c r="C128" i="11"/>
  <c r="C175" i="11" s="1"/>
  <c r="G76" i="11"/>
  <c r="G96" i="11" s="1"/>
  <c r="G136" i="11" s="1"/>
  <c r="G161" i="11" s="1"/>
  <c r="G83" i="11"/>
  <c r="G103" i="11" s="1"/>
  <c r="G143" i="11" s="1"/>
  <c r="G171" i="11" s="1"/>
  <c r="G311" i="11" s="1"/>
  <c r="L13" i="12" s="1"/>
  <c r="E78" i="11"/>
  <c r="E98" i="11" s="1"/>
  <c r="E138" i="11" s="1"/>
  <c r="E163" i="11" s="1"/>
  <c r="D83" i="11"/>
  <c r="D103" i="11" s="1"/>
  <c r="D143" i="11" s="1"/>
  <c r="D171" i="11" s="1"/>
  <c r="D75" i="11"/>
  <c r="D95" i="11" s="1"/>
  <c r="D135" i="11" s="1"/>
  <c r="D160" i="11" s="1"/>
  <c r="E74" i="11"/>
  <c r="E94" i="11"/>
  <c r="E134" i="11" s="1"/>
  <c r="E190" i="11" s="1"/>
  <c r="E193" i="11" s="1"/>
  <c r="E196" i="11" s="1"/>
  <c r="E90" i="11"/>
  <c r="E130" i="11" s="1"/>
  <c r="E188" i="11" s="1"/>
  <c r="E191" i="11" s="1"/>
  <c r="E194" i="11" s="1"/>
  <c r="E70" i="11"/>
  <c r="D78" i="11"/>
  <c r="D98" i="11" s="1"/>
  <c r="D138" i="11" s="1"/>
  <c r="D163" i="11" s="1"/>
  <c r="C78" i="11"/>
  <c r="C98" i="11" s="1"/>
  <c r="C138" i="11" s="1"/>
  <c r="C163" i="11" s="1"/>
  <c r="C90" i="11"/>
  <c r="C130" i="11" s="1"/>
  <c r="C188" i="11" s="1"/>
  <c r="C191" i="11" s="1"/>
  <c r="C194" i="11" s="1"/>
  <c r="C70" i="11"/>
  <c r="C81" i="11"/>
  <c r="C101" i="11" s="1"/>
  <c r="C141" i="11" s="1"/>
  <c r="C169" i="11" s="1"/>
  <c r="C100" i="11"/>
  <c r="C140" i="11" s="1"/>
  <c r="C168" i="11" s="1"/>
  <c r="E95" i="11"/>
  <c r="E135" i="11" s="1"/>
  <c r="G90" i="11"/>
  <c r="G130" i="11" s="1"/>
  <c r="G188" i="11" s="1"/>
  <c r="G191" i="11" s="1"/>
  <c r="G194" i="11" s="1"/>
  <c r="D34" i="11"/>
  <c r="D54" i="11" s="1"/>
  <c r="D74" i="11" s="1"/>
  <c r="D92" i="11"/>
  <c r="D132" i="11" s="1"/>
  <c r="D189" i="11" s="1"/>
  <c r="D192" i="11" s="1"/>
  <c r="D195" i="11" s="1"/>
  <c r="C96" i="11"/>
  <c r="C136" i="11" s="1"/>
  <c r="C161" i="11" s="1"/>
  <c r="F97" i="11"/>
  <c r="F137" i="11" s="1"/>
  <c r="F162" i="11" s="1"/>
  <c r="C74" i="11"/>
  <c r="D70" i="11"/>
  <c r="C48" i="13"/>
  <c r="C68" i="13" s="1"/>
  <c r="C89" i="13" s="1"/>
  <c r="C60" i="13"/>
  <c r="C70" i="13" s="1"/>
  <c r="E52" i="13"/>
  <c r="E62" i="13"/>
  <c r="F53" i="13"/>
  <c r="F73" i="13" s="1"/>
  <c r="F98" i="13" s="1"/>
  <c r="F101" i="13" s="1"/>
  <c r="F104" i="13" s="1"/>
  <c r="C51" i="13"/>
  <c r="C71" i="13" s="1"/>
  <c r="C97" i="13" s="1"/>
  <c r="C100" i="13" s="1"/>
  <c r="C103" i="13" s="1"/>
  <c r="G53" i="13"/>
  <c r="G73" i="13" s="1"/>
  <c r="G98" i="13" s="1"/>
  <c r="G101" i="13" s="1"/>
  <c r="G104" i="13" s="1"/>
  <c r="D49" i="13"/>
  <c r="D69" i="13" s="1"/>
  <c r="D96" i="13" s="1"/>
  <c r="D99" i="13" s="1"/>
  <c r="D102" i="13" s="1"/>
  <c r="C52" i="13"/>
  <c r="C72" i="13" s="1"/>
  <c r="F49" i="13"/>
  <c r="F69" i="13" s="1"/>
  <c r="F96" i="13" s="1"/>
  <c r="F99" i="13" s="1"/>
  <c r="F102" i="13" s="1"/>
  <c r="F51" i="13"/>
  <c r="F71" i="13" s="1"/>
  <c r="F97" i="13" s="1"/>
  <c r="F100" i="13" s="1"/>
  <c r="F103" i="13" s="1"/>
  <c r="E60" i="13"/>
  <c r="E70" i="13" s="1"/>
  <c r="G49" i="13"/>
  <c r="G69" i="13" s="1"/>
  <c r="G96" i="13" s="1"/>
  <c r="G99" i="13" s="1"/>
  <c r="G102" i="13" s="1"/>
  <c r="D43" i="13"/>
  <c r="C45" i="18"/>
  <c r="C57" i="18"/>
  <c r="C81" i="18" s="1"/>
  <c r="C112" i="18" s="1"/>
  <c r="C115" i="18" s="1"/>
  <c r="C118" i="18" s="1"/>
  <c r="F47" i="18"/>
  <c r="F59" i="18"/>
  <c r="F83" i="18" s="1"/>
  <c r="F113" i="18" s="1"/>
  <c r="F116" i="18" s="1"/>
  <c r="F119" i="18" s="1"/>
  <c r="D72" i="18"/>
  <c r="D60" i="18"/>
  <c r="D59" i="18"/>
  <c r="D83" i="18" s="1"/>
  <c r="D113" i="18" s="1"/>
  <c r="D116" i="18" s="1"/>
  <c r="D119" i="18" s="1"/>
  <c r="D47" i="18"/>
  <c r="E58" i="18"/>
  <c r="E70" i="18"/>
  <c r="F58" i="18"/>
  <c r="F70" i="18"/>
  <c r="F72" i="18"/>
  <c r="F84" i="18" s="1"/>
  <c r="D58" i="18"/>
  <c r="D70" i="18"/>
  <c r="G59" i="18"/>
  <c r="G83" i="18" s="1"/>
  <c r="G113" i="18" s="1"/>
  <c r="G116" i="18" s="1"/>
  <c r="G119" i="18" s="1"/>
  <c r="D61" i="18"/>
  <c r="D85" i="18" s="1"/>
  <c r="D114" i="18" s="1"/>
  <c r="D117" i="18" s="1"/>
  <c r="D120" i="18" s="1"/>
  <c r="C23" i="18"/>
  <c r="C35" i="18" s="1"/>
  <c r="C47" i="18" s="1"/>
  <c r="F61" i="18"/>
  <c r="F85" i="18" s="1"/>
  <c r="F114" i="18" s="1"/>
  <c r="F117" i="18" s="1"/>
  <c r="F120" i="18" s="1"/>
  <c r="D48" i="20"/>
  <c r="D66" i="20" s="1"/>
  <c r="D83" i="20" s="1"/>
  <c r="D45" i="20"/>
  <c r="D63" i="20" s="1"/>
  <c r="D80" i="20" s="1"/>
  <c r="E46" i="20"/>
  <c r="E64" i="20" s="1"/>
  <c r="E81" i="20" s="1"/>
  <c r="D35" i="20"/>
  <c r="D44" i="20"/>
  <c r="D62" i="20" s="1"/>
  <c r="D37" i="20"/>
  <c r="D46" i="20" s="1"/>
  <c r="D64" i="20" s="1"/>
  <c r="E93" i="11"/>
  <c r="E113" i="11"/>
  <c r="E92" i="11"/>
  <c r="E132" i="11" s="1"/>
  <c r="E189" i="11" s="1"/>
  <c r="E192" i="11" s="1"/>
  <c r="E195" i="11" s="1"/>
  <c r="E72" i="11"/>
  <c r="G74" i="11"/>
  <c r="G94" i="11"/>
  <c r="G134" i="11" s="1"/>
  <c r="G190" i="11" s="1"/>
  <c r="G193" i="11" s="1"/>
  <c r="G196" i="11" s="1"/>
  <c r="G91" i="11"/>
  <c r="G111" i="11"/>
  <c r="C23" i="13"/>
  <c r="C33" i="13" s="1"/>
  <c r="C43" i="13" s="1"/>
  <c r="C19" i="13"/>
  <c r="C29" i="13" s="1"/>
  <c r="C39" i="13" s="1"/>
  <c r="D50" i="13"/>
  <c r="D60" i="13"/>
  <c r="C56" i="18"/>
  <c r="C80" i="18" s="1"/>
  <c r="C105" i="18" s="1"/>
  <c r="C70" i="18"/>
  <c r="C82" i="18" s="1"/>
  <c r="G101" i="18"/>
  <c r="G81" i="11"/>
  <c r="G101" i="11" s="1"/>
  <c r="G141" i="11" s="1"/>
  <c r="G169" i="11" s="1"/>
  <c r="F109" i="11"/>
  <c r="F89" i="11"/>
  <c r="E111" i="11"/>
  <c r="E131" i="11" s="1"/>
  <c r="E109" i="11"/>
  <c r="E129" i="11" s="1"/>
  <c r="E88" i="11"/>
  <c r="E108" i="11"/>
  <c r="D80" i="11"/>
  <c r="D100" i="11" s="1"/>
  <c r="D140" i="11" s="1"/>
  <c r="D168" i="11" s="1"/>
  <c r="D108" i="11"/>
  <c r="D113" i="11"/>
  <c r="D133" i="11" s="1"/>
  <c r="D88" i="11"/>
  <c r="D109" i="11"/>
  <c r="D129" i="11" s="1"/>
  <c r="C109" i="11"/>
  <c r="C89" i="11"/>
  <c r="E78" i="20"/>
  <c r="D111" i="11"/>
  <c r="D91" i="11"/>
  <c r="F34" i="11"/>
  <c r="F54" i="11" s="1"/>
  <c r="F74" i="11" s="1"/>
  <c r="F32" i="11"/>
  <c r="F52" i="11" s="1"/>
  <c r="F72" i="11" s="1"/>
  <c r="G113" i="11"/>
  <c r="G93" i="11"/>
  <c r="G72" i="11"/>
  <c r="G92" i="11"/>
  <c r="G132" i="11" s="1"/>
  <c r="G189" i="11" s="1"/>
  <c r="G192" i="11" s="1"/>
  <c r="G195" i="11" s="1"/>
  <c r="C85" i="13"/>
  <c r="D48" i="13"/>
  <c r="D68" i="13" s="1"/>
  <c r="D89" i="13" s="1"/>
  <c r="D62" i="13"/>
  <c r="D72" i="13" s="1"/>
  <c r="D85" i="13"/>
  <c r="E21" i="13"/>
  <c r="E31" i="13" s="1"/>
  <c r="E41" i="13" s="1"/>
  <c r="F48" i="13"/>
  <c r="F68" i="13" s="1"/>
  <c r="F60" i="13"/>
  <c r="F70" i="13" s="1"/>
  <c r="G62" i="13"/>
  <c r="G52" i="13"/>
  <c r="G48" i="13"/>
  <c r="G68" i="13" s="1"/>
  <c r="G60" i="13"/>
  <c r="G70" i="13" s="1"/>
  <c r="C72" i="18"/>
  <c r="C60" i="18"/>
  <c r="G56" i="18"/>
  <c r="G80" i="18" s="1"/>
  <c r="G105" i="18" s="1"/>
  <c r="G72" i="18"/>
  <c r="G84" i="18" s="1"/>
  <c r="G70" i="18"/>
  <c r="G82" i="18" s="1"/>
  <c r="F79" i="11"/>
  <c r="F119" i="11" s="1"/>
  <c r="E81" i="11"/>
  <c r="E101" i="11" s="1"/>
  <c r="E141" i="11" s="1"/>
  <c r="E169" i="11" s="1"/>
  <c r="D81" i="11"/>
  <c r="D101" i="11" s="1"/>
  <c r="D141" i="11" s="1"/>
  <c r="D169" i="11" s="1"/>
  <c r="D79" i="11"/>
  <c r="D119" i="11" s="1"/>
  <c r="C79" i="11"/>
  <c r="C119" i="11" s="1"/>
  <c r="E44" i="20"/>
  <c r="E62" i="20" s="1"/>
  <c r="G88" i="11"/>
  <c r="G49" i="18"/>
  <c r="G61" i="18"/>
  <c r="G85" i="18" s="1"/>
  <c r="G114" i="18" s="1"/>
  <c r="G117" i="18" s="1"/>
  <c r="G120" i="18" s="1"/>
  <c r="C49" i="18"/>
  <c r="C61" i="18"/>
  <c r="C85" i="18" s="1"/>
  <c r="C114" i="18" s="1"/>
  <c r="C117" i="18" s="1"/>
  <c r="C120" i="18" s="1"/>
  <c r="D38" i="20"/>
  <c r="D47" i="20" s="1"/>
  <c r="D65" i="20" s="1"/>
  <c r="E39" i="20"/>
  <c r="E48" i="20" s="1"/>
  <c r="E66" i="20" s="1"/>
  <c r="E83" i="20" s="1"/>
  <c r="D57" i="18"/>
  <c r="D81" i="18" s="1"/>
  <c r="D112" i="18" s="1"/>
  <c r="D115" i="18" s="1"/>
  <c r="D45" i="18"/>
  <c r="E103" i="11"/>
  <c r="E143" i="11" s="1"/>
  <c r="E171" i="11" s="1"/>
  <c r="C95" i="11"/>
  <c r="C135" i="11" s="1"/>
  <c r="C93" i="11"/>
  <c r="C113" i="11"/>
  <c r="C111" i="11"/>
  <c r="C91" i="11"/>
  <c r="E47" i="18"/>
  <c r="E59" i="18"/>
  <c r="E83" i="18" s="1"/>
  <c r="E113" i="18" s="1"/>
  <c r="E116" i="18" s="1"/>
  <c r="E140" i="11"/>
  <c r="E168" i="11" s="1"/>
  <c r="D76" i="11"/>
  <c r="D96" i="11" s="1"/>
  <c r="D136" i="11" s="1"/>
  <c r="D161" i="11" s="1"/>
  <c r="D97" i="11"/>
  <c r="D137" i="11" s="1"/>
  <c r="D162" i="11" s="1"/>
  <c r="C83" i="11"/>
  <c r="C103" i="11" s="1"/>
  <c r="C143" i="11" s="1"/>
  <c r="C171" i="11" s="1"/>
  <c r="C35" i="20"/>
  <c r="C44" i="20"/>
  <c r="C62" i="20" s="1"/>
  <c r="C18" i="20"/>
  <c r="C27" i="20" s="1"/>
  <c r="C36" i="20" s="1"/>
  <c r="E18" i="20"/>
  <c r="E27" i="20" s="1"/>
  <c r="E36" i="20" s="1"/>
  <c r="C48" i="20"/>
  <c r="C66" i="20" s="1"/>
  <c r="C83" i="20" s="1"/>
  <c r="G78" i="11"/>
  <c r="G98" i="11" s="1"/>
  <c r="G138" i="11" s="1"/>
  <c r="F75" i="11"/>
  <c r="F95" i="11" s="1"/>
  <c r="F135" i="11" s="1"/>
  <c r="F62" i="13"/>
  <c r="F72" i="13" s="1"/>
  <c r="G21" i="13"/>
  <c r="G31" i="13" s="1"/>
  <c r="G41" i="13" s="1"/>
  <c r="E119" i="11"/>
  <c r="E139" i="11" s="1"/>
  <c r="E183" i="11" s="1"/>
  <c r="G119" i="11"/>
  <c r="G139" i="11" s="1"/>
  <c r="G183" i="11" s="1"/>
  <c r="E47" i="20"/>
  <c r="E65" i="20" s="1"/>
  <c r="G97" i="11"/>
  <c r="G137" i="11" s="1"/>
  <c r="G162" i="11" s="1"/>
  <c r="G95" i="11"/>
  <c r="G135" i="11" s="1"/>
  <c r="G57" i="18"/>
  <c r="G81" i="18" s="1"/>
  <c r="G112" i="18" s="1"/>
  <c r="G115" i="18" s="1"/>
  <c r="G45" i="18"/>
  <c r="G109" i="11"/>
  <c r="G129" i="11" s="1"/>
  <c r="F131" i="11" l="1"/>
  <c r="F311" i="11"/>
  <c r="K13" i="12" s="1"/>
  <c r="F242" i="11"/>
  <c r="F233" i="11"/>
  <c r="F13" i="12" s="1"/>
  <c r="F92" i="11"/>
  <c r="F132" i="11" s="1"/>
  <c r="F189" i="11" s="1"/>
  <c r="F192" i="11" s="1"/>
  <c r="F195" i="11" s="1"/>
  <c r="E182" i="18"/>
  <c r="F182" i="18"/>
  <c r="G128" i="11"/>
  <c r="G175" i="11" s="1"/>
  <c r="F147" i="11"/>
  <c r="F235" i="11" s="1"/>
  <c r="D182" i="18"/>
  <c r="E91" i="18"/>
  <c r="E161" i="18" s="1"/>
  <c r="F91" i="18"/>
  <c r="F143" i="18" s="1"/>
  <c r="E164" i="11"/>
  <c r="E232" i="11" s="1"/>
  <c r="F133" i="11"/>
  <c r="F82" i="18"/>
  <c r="C81" i="20"/>
  <c r="C70" i="20"/>
  <c r="C91" i="20" s="1"/>
  <c r="D311" i="11"/>
  <c r="I13" i="12" s="1"/>
  <c r="D242" i="11"/>
  <c r="C53" i="13"/>
  <c r="C73" i="13" s="1"/>
  <c r="C98" i="13" s="1"/>
  <c r="C101" i="13" s="1"/>
  <c r="C104" i="13" s="1"/>
  <c r="D84" i="18"/>
  <c r="G182" i="18"/>
  <c r="F129" i="11"/>
  <c r="F320" i="11"/>
  <c r="F310" i="11"/>
  <c r="F241" i="11"/>
  <c r="F232" i="11"/>
  <c r="D94" i="11"/>
  <c r="D134" i="11" s="1"/>
  <c r="D190" i="11" s="1"/>
  <c r="D193" i="11" s="1"/>
  <c r="D196" i="11" s="1"/>
  <c r="E45" i="20"/>
  <c r="E63" i="20" s="1"/>
  <c r="E80" i="20" s="1"/>
  <c r="D164" i="11"/>
  <c r="D310" i="11" s="1"/>
  <c r="C84" i="18"/>
  <c r="D131" i="11"/>
  <c r="C129" i="11"/>
  <c r="C176" i="11" s="1"/>
  <c r="F156" i="11"/>
  <c r="F17" i="12" s="1"/>
  <c r="E77" i="13"/>
  <c r="G233" i="11"/>
  <c r="G13" i="12" s="1"/>
  <c r="C156" i="11"/>
  <c r="C17" i="12" s="1"/>
  <c r="E70" i="20"/>
  <c r="D128" i="11"/>
  <c r="D175" i="11" s="1"/>
  <c r="D5" i="12" s="1"/>
  <c r="G242" i="11"/>
  <c r="C164" i="11"/>
  <c r="C310" i="11" s="1"/>
  <c r="E133" i="11"/>
  <c r="E160" i="11"/>
  <c r="E155" i="11"/>
  <c r="D321" i="11"/>
  <c r="G321" i="11"/>
  <c r="D233" i="11"/>
  <c r="D13" i="12" s="1"/>
  <c r="C133" i="11"/>
  <c r="D155" i="11"/>
  <c r="E156" i="11"/>
  <c r="E17" i="12" s="1"/>
  <c r="C147" i="11"/>
  <c r="C202" i="11" s="1"/>
  <c r="G133" i="11"/>
  <c r="F94" i="11"/>
  <c r="F134" i="11" s="1"/>
  <c r="F190" i="11" s="1"/>
  <c r="F193" i="11" s="1"/>
  <c r="F196" i="11" s="1"/>
  <c r="D77" i="13"/>
  <c r="D6" i="14" s="1"/>
  <c r="E72" i="13"/>
  <c r="G72" i="13"/>
  <c r="E51" i="13"/>
  <c r="E71" i="13" s="1"/>
  <c r="E97" i="13" s="1"/>
  <c r="E100" i="13" s="1"/>
  <c r="E103" i="13" s="1"/>
  <c r="C49" i="13"/>
  <c r="C69" i="13" s="1"/>
  <c r="C96" i="13" s="1"/>
  <c r="C99" i="13" s="1"/>
  <c r="C102" i="13" s="1"/>
  <c r="G91" i="18"/>
  <c r="G132" i="18" s="1"/>
  <c r="D82" i="18"/>
  <c r="C59" i="18"/>
  <c r="C83" i="18" s="1"/>
  <c r="C113" i="18" s="1"/>
  <c r="C116" i="18" s="1"/>
  <c r="C91" i="18"/>
  <c r="C106" i="18" s="1"/>
  <c r="C176" i="18" s="1"/>
  <c r="E82" i="18"/>
  <c r="C72" i="20"/>
  <c r="C101" i="20" s="1"/>
  <c r="F160" i="11"/>
  <c r="F155" i="11"/>
  <c r="G163" i="11"/>
  <c r="G164" i="11" s="1"/>
  <c r="G156" i="11"/>
  <c r="G176" i="11"/>
  <c r="G184" i="11"/>
  <c r="E184" i="11"/>
  <c r="E176" i="11"/>
  <c r="D81" i="20"/>
  <c r="D70" i="20"/>
  <c r="D71" i="20" s="1"/>
  <c r="E72" i="20"/>
  <c r="E82" i="20"/>
  <c r="C321" i="11"/>
  <c r="C242" i="11"/>
  <c r="C233" i="11"/>
  <c r="C13" i="12" s="1"/>
  <c r="C311" i="11"/>
  <c r="H13" i="12" s="1"/>
  <c r="D241" i="11"/>
  <c r="F106" i="18"/>
  <c r="F176" i="18" s="1"/>
  <c r="F95" i="18"/>
  <c r="D118" i="18"/>
  <c r="D131" i="18"/>
  <c r="G160" i="11"/>
  <c r="G155" i="11"/>
  <c r="C79" i="20"/>
  <c r="E119" i="18"/>
  <c r="E131" i="18"/>
  <c r="E321" i="11"/>
  <c r="E233" i="11"/>
  <c r="E13" i="12" s="1"/>
  <c r="E311" i="11"/>
  <c r="J13" i="12" s="1"/>
  <c r="E242" i="11"/>
  <c r="D82" i="20"/>
  <c r="D72" i="20"/>
  <c r="E79" i="20"/>
  <c r="G118" i="18"/>
  <c r="G131" i="18"/>
  <c r="G51" i="13"/>
  <c r="G71" i="13" s="1"/>
  <c r="G97" i="13" s="1"/>
  <c r="G100" i="13" s="1"/>
  <c r="G103" i="13" s="1"/>
  <c r="G147" i="11"/>
  <c r="C99" i="11"/>
  <c r="C139" i="11" s="1"/>
  <c r="C183" i="11" s="1"/>
  <c r="F99" i="11"/>
  <c r="F139" i="11" s="1"/>
  <c r="F183" i="11" s="1"/>
  <c r="E128" i="11"/>
  <c r="C182" i="18"/>
  <c r="G131" i="11"/>
  <c r="D156" i="11"/>
  <c r="D91" i="18"/>
  <c r="D176" i="11"/>
  <c r="K17" i="12"/>
  <c r="D79" i="20"/>
  <c r="C45" i="20"/>
  <c r="C63" i="20" s="1"/>
  <c r="C80" i="20" s="1"/>
  <c r="F131" i="18"/>
  <c r="F118" i="18"/>
  <c r="C131" i="11"/>
  <c r="C160" i="11"/>
  <c r="C155" i="11"/>
  <c r="C5" i="12"/>
  <c r="D99" i="11"/>
  <c r="D139" i="11" s="1"/>
  <c r="D183" i="11" s="1"/>
  <c r="G89" i="13"/>
  <c r="G77" i="13"/>
  <c r="F89" i="13"/>
  <c r="F77" i="13"/>
  <c r="E6" i="19"/>
  <c r="E89" i="20"/>
  <c r="E91" i="20"/>
  <c r="E90" i="20"/>
  <c r="D70" i="13"/>
  <c r="C6" i="19" l="1"/>
  <c r="C15" i="19" s="1"/>
  <c r="M48" i="19" s="1"/>
  <c r="F243" i="11"/>
  <c r="F244" i="11" s="1"/>
  <c r="E144" i="18"/>
  <c r="E183" i="18"/>
  <c r="E134" i="18"/>
  <c r="F6" i="9"/>
  <c r="F44" i="9" s="1"/>
  <c r="T132" i="9" s="1"/>
  <c r="F7" i="17"/>
  <c r="F24" i="17" s="1"/>
  <c r="T77" i="17" s="1"/>
  <c r="E94" i="18"/>
  <c r="E165" i="18" s="1"/>
  <c r="F133" i="18"/>
  <c r="F202" i="11"/>
  <c r="F273" i="11" s="1"/>
  <c r="F203" i="11"/>
  <c r="F274" i="11" s="1"/>
  <c r="F218" i="11"/>
  <c r="F293" i="11" s="1"/>
  <c r="F148" i="11"/>
  <c r="F206" i="11" s="1"/>
  <c r="F277" i="11" s="1"/>
  <c r="F205" i="11"/>
  <c r="F172" i="18"/>
  <c r="F150" i="18"/>
  <c r="C90" i="20"/>
  <c r="C89" i="20"/>
  <c r="F276" i="11"/>
  <c r="F234" i="11"/>
  <c r="F177" i="11"/>
  <c r="F248" i="11" s="1"/>
  <c r="F6" i="12" s="1"/>
  <c r="F226" i="11"/>
  <c r="E241" i="11"/>
  <c r="E320" i="11"/>
  <c r="F217" i="11"/>
  <c r="F292" i="11" s="1"/>
  <c r="F304" i="11"/>
  <c r="F314" i="11"/>
  <c r="E172" i="18"/>
  <c r="E132" i="18"/>
  <c r="E92" i="18"/>
  <c r="E107" i="18" s="1"/>
  <c r="E177" i="18" s="1"/>
  <c r="E106" i="18"/>
  <c r="E176" i="18" s="1"/>
  <c r="E143" i="18"/>
  <c r="E148" i="18"/>
  <c r="E7" i="17"/>
  <c r="E24" i="17" s="1"/>
  <c r="R77" i="17" s="1"/>
  <c r="E133" i="18"/>
  <c r="E95" i="18"/>
  <c r="E150" i="18"/>
  <c r="E310" i="11"/>
  <c r="C232" i="11"/>
  <c r="F134" i="18"/>
  <c r="F132" i="18"/>
  <c r="F148" i="18"/>
  <c r="F149" i="18" s="1"/>
  <c r="F161" i="18"/>
  <c r="F183" i="18"/>
  <c r="F144" i="18"/>
  <c r="F94" i="18"/>
  <c r="F10" i="17" s="1"/>
  <c r="F41" i="17" s="1"/>
  <c r="T74" i="17" s="1"/>
  <c r="F92" i="18"/>
  <c r="F135" i="18" s="1"/>
  <c r="C92" i="18"/>
  <c r="C171" i="18" s="1"/>
  <c r="C235" i="11"/>
  <c r="F323" i="11"/>
  <c r="F324" i="11" s="1"/>
  <c r="C143" i="18"/>
  <c r="C217" i="11"/>
  <c r="C292" i="11" s="1"/>
  <c r="G143" i="18"/>
  <c r="F176" i="11"/>
  <c r="F336" i="11" s="1"/>
  <c r="C6" i="9"/>
  <c r="C22" i="9" s="1"/>
  <c r="F313" i="11"/>
  <c r="C226" i="11"/>
  <c r="C148" i="11"/>
  <c r="C178" i="11" s="1"/>
  <c r="C249" i="11" s="1"/>
  <c r="C7" i="12" s="1"/>
  <c r="C234" i="11"/>
  <c r="D122" i="13"/>
  <c r="D320" i="11"/>
  <c r="J17" i="12"/>
  <c r="E334" i="11" s="1"/>
  <c r="D232" i="11"/>
  <c r="C241" i="11"/>
  <c r="C314" i="11"/>
  <c r="H17" i="12"/>
  <c r="C334" i="11" s="1"/>
  <c r="G144" i="18"/>
  <c r="G183" i="18"/>
  <c r="G92" i="18"/>
  <c r="G151" i="18" s="1"/>
  <c r="C8" i="19"/>
  <c r="C26" i="19" s="1"/>
  <c r="M54" i="19" s="1"/>
  <c r="C254" i="11"/>
  <c r="C251" i="11"/>
  <c r="C256" i="11"/>
  <c r="C253" i="11"/>
  <c r="C150" i="18"/>
  <c r="C320" i="11"/>
  <c r="E71" i="20"/>
  <c r="E95" i="20" s="1"/>
  <c r="C323" i="11"/>
  <c r="C324" i="11" s="1"/>
  <c r="D147" i="11"/>
  <c r="D177" i="11" s="1"/>
  <c r="D248" i="11" s="1"/>
  <c r="D6" i="12" s="1"/>
  <c r="C144" i="18"/>
  <c r="C161" i="18"/>
  <c r="C7" i="17"/>
  <c r="C17" i="17" s="1"/>
  <c r="N70" i="17" s="1"/>
  <c r="C94" i="18"/>
  <c r="C165" i="18" s="1"/>
  <c r="C132" i="18"/>
  <c r="C133" i="18"/>
  <c r="C95" i="18"/>
  <c r="C188" i="18" s="1"/>
  <c r="C148" i="18"/>
  <c r="C149" i="18" s="1"/>
  <c r="D110" i="13"/>
  <c r="F184" i="11"/>
  <c r="F312" i="11" s="1"/>
  <c r="K14" i="12" s="1"/>
  <c r="E128" i="13"/>
  <c r="E133" i="13"/>
  <c r="E110" i="13"/>
  <c r="E112" i="13"/>
  <c r="E6" i="14"/>
  <c r="E90" i="13"/>
  <c r="E122" i="13"/>
  <c r="C134" i="18"/>
  <c r="C172" i="18"/>
  <c r="C183" i="18"/>
  <c r="C218" i="11"/>
  <c r="C293" i="11" s="1"/>
  <c r="C304" i="11"/>
  <c r="C205" i="11"/>
  <c r="C313" i="11"/>
  <c r="C203" i="11"/>
  <c r="C274" i="11" s="1"/>
  <c r="C177" i="11"/>
  <c r="C248" i="11" s="1"/>
  <c r="C6" i="12" s="1"/>
  <c r="C243" i="11"/>
  <c r="C244" i="11" s="1"/>
  <c r="C276" i="11"/>
  <c r="D90" i="13"/>
  <c r="D111" i="13" s="1"/>
  <c r="D112" i="13"/>
  <c r="E78" i="13"/>
  <c r="E113" i="13" s="1"/>
  <c r="D128" i="13"/>
  <c r="D133" i="13"/>
  <c r="D78" i="13"/>
  <c r="D115" i="13" s="1"/>
  <c r="C77" i="13"/>
  <c r="G95" i="18"/>
  <c r="G166" i="18" s="1"/>
  <c r="G133" i="18"/>
  <c r="G134" i="18"/>
  <c r="G150" i="18"/>
  <c r="G148" i="18"/>
  <c r="G106" i="18"/>
  <c r="G176" i="18" s="1"/>
  <c r="G161" i="18"/>
  <c r="C119" i="18"/>
  <c r="C131" i="18"/>
  <c r="G94" i="18"/>
  <c r="G187" i="18" s="1"/>
  <c r="G7" i="17"/>
  <c r="G36" i="17" s="1"/>
  <c r="G172" i="18"/>
  <c r="G310" i="11"/>
  <c r="G320" i="11"/>
  <c r="G241" i="11"/>
  <c r="G232" i="11"/>
  <c r="G110" i="13"/>
  <c r="G90" i="13"/>
  <c r="G128" i="13"/>
  <c r="G112" i="13"/>
  <c r="G133" i="13"/>
  <c r="G6" i="14"/>
  <c r="G122" i="13"/>
  <c r="G78" i="13"/>
  <c r="C14" i="19"/>
  <c r="M47" i="19" s="1"/>
  <c r="C16" i="19"/>
  <c r="M49" i="19" s="1"/>
  <c r="D96" i="20"/>
  <c r="D95" i="20"/>
  <c r="D7" i="19"/>
  <c r="D97" i="20"/>
  <c r="D184" i="11"/>
  <c r="D150" i="18"/>
  <c r="D143" i="18"/>
  <c r="D183" i="18"/>
  <c r="D148" i="18"/>
  <c r="D161" i="18"/>
  <c r="D144" i="18"/>
  <c r="D133" i="18"/>
  <c r="D134" i="18"/>
  <c r="D92" i="18"/>
  <c r="D95" i="18"/>
  <c r="D172" i="18"/>
  <c r="D132" i="18"/>
  <c r="D7" i="17"/>
  <c r="D106" i="18"/>
  <c r="D176" i="18" s="1"/>
  <c r="D94" i="18"/>
  <c r="E175" i="11"/>
  <c r="E147" i="11"/>
  <c r="G218" i="11"/>
  <c r="G304" i="11"/>
  <c r="G205" i="11"/>
  <c r="G226" i="11"/>
  <c r="G276" i="11"/>
  <c r="G148" i="11"/>
  <c r="G243" i="11"/>
  <c r="G244" i="11" s="1"/>
  <c r="G234" i="11"/>
  <c r="G203" i="11"/>
  <c r="G235" i="11"/>
  <c r="G202" i="11"/>
  <c r="G6" i="9"/>
  <c r="G177" i="11"/>
  <c r="G248" i="11" s="1"/>
  <c r="G6" i="12" s="1"/>
  <c r="G217" i="11"/>
  <c r="F9" i="12"/>
  <c r="F48" i="9"/>
  <c r="T129" i="9" s="1"/>
  <c r="F36" i="17"/>
  <c r="F37" i="17"/>
  <c r="T71" i="17" s="1"/>
  <c r="F17" i="17"/>
  <c r="T70" i="17" s="1"/>
  <c r="F21" i="17"/>
  <c r="T78" i="17" s="1"/>
  <c r="E8" i="19"/>
  <c r="E26" i="19" s="1"/>
  <c r="Q54" i="19" s="1"/>
  <c r="E101" i="20"/>
  <c r="J5" i="12"/>
  <c r="G323" i="11"/>
  <c r="G324" i="11" s="1"/>
  <c r="L5" i="12"/>
  <c r="E14" i="19"/>
  <c r="Q47" i="19" s="1"/>
  <c r="E15" i="19"/>
  <c r="Q48" i="19" s="1"/>
  <c r="E16" i="19"/>
  <c r="Q49" i="19" s="1"/>
  <c r="C255" i="11"/>
  <c r="E135" i="18"/>
  <c r="I5" i="12"/>
  <c r="I17" i="12"/>
  <c r="D333" i="11" s="1"/>
  <c r="D17" i="12"/>
  <c r="F221" i="11"/>
  <c r="D8" i="19"/>
  <c r="D26" i="19" s="1"/>
  <c r="O54" i="19" s="1"/>
  <c r="D101" i="20"/>
  <c r="D91" i="20"/>
  <c r="D89" i="20"/>
  <c r="D6" i="19"/>
  <c r="D90" i="20"/>
  <c r="E322" i="11"/>
  <c r="E312" i="11"/>
  <c r="J14" i="12" s="1"/>
  <c r="G313" i="11"/>
  <c r="L17" i="12"/>
  <c r="G333" i="11" s="1"/>
  <c r="G17" i="12"/>
  <c r="G256" i="11" s="1"/>
  <c r="F122" i="13"/>
  <c r="F133" i="13"/>
  <c r="F78" i="13"/>
  <c r="F128" i="13"/>
  <c r="F110" i="13"/>
  <c r="F90" i="13"/>
  <c r="F112" i="13"/>
  <c r="F6" i="14"/>
  <c r="F254" i="11"/>
  <c r="F253" i="11"/>
  <c r="F255" i="11"/>
  <c r="F251" i="11"/>
  <c r="F256" i="11"/>
  <c r="F252" i="11"/>
  <c r="H5" i="12"/>
  <c r="G322" i="11"/>
  <c r="G312" i="11"/>
  <c r="L14" i="12" s="1"/>
  <c r="C136" i="18"/>
  <c r="C151" i="18"/>
  <c r="C93" i="18"/>
  <c r="C135" i="18"/>
  <c r="C153" i="18"/>
  <c r="C8" i="17"/>
  <c r="C252" i="11"/>
  <c r="E10" i="17"/>
  <c r="E41" i="17" s="1"/>
  <c r="R74" i="17" s="1"/>
  <c r="E187" i="18"/>
  <c r="E166" i="18"/>
  <c r="E188" i="18"/>
  <c r="E11" i="17"/>
  <c r="E42" i="17" s="1"/>
  <c r="R75" i="17" s="1"/>
  <c r="D26" i="14"/>
  <c r="P66" i="14" s="1"/>
  <c r="D16" i="14"/>
  <c r="D14" i="14"/>
  <c r="P60" i="14" s="1"/>
  <c r="D15" i="14"/>
  <c r="D30" i="14"/>
  <c r="D17" i="14"/>
  <c r="P59" i="14" s="1"/>
  <c r="D31" i="14"/>
  <c r="P57" i="14" s="1"/>
  <c r="C273" i="11"/>
  <c r="G5" i="12"/>
  <c r="G165" i="18"/>
  <c r="G10" i="17"/>
  <c r="G41" i="17" s="1"/>
  <c r="V74" i="17" s="1"/>
  <c r="C184" i="11"/>
  <c r="C71" i="20"/>
  <c r="F11" i="17"/>
  <c r="F42" i="17" s="1"/>
  <c r="T75" i="17" s="1"/>
  <c r="F188" i="18"/>
  <c r="F166" i="18"/>
  <c r="G314" i="11"/>
  <c r="F22" i="17" l="1"/>
  <c r="F7" i="9"/>
  <c r="F23" i="17"/>
  <c r="G37" i="17"/>
  <c r="V71" i="17" s="1"/>
  <c r="F280" i="11"/>
  <c r="G135" i="18"/>
  <c r="F220" i="11"/>
  <c r="F295" i="11" s="1"/>
  <c r="F209" i="11"/>
  <c r="F207" i="11"/>
  <c r="F278" i="11" s="1"/>
  <c r="F178" i="11"/>
  <c r="F249" i="11" s="1"/>
  <c r="F7" i="12" s="1"/>
  <c r="F204" i="11"/>
  <c r="F42" i="9"/>
  <c r="T133" i="9" s="1"/>
  <c r="F35" i="9"/>
  <c r="T131" i="9" s="1"/>
  <c r="E21" i="17"/>
  <c r="R78" i="17" s="1"/>
  <c r="F14" i="9"/>
  <c r="T117" i="9" s="1"/>
  <c r="D123" i="13"/>
  <c r="F165" i="18"/>
  <c r="E17" i="17"/>
  <c r="R70" i="17" s="1"/>
  <c r="E153" i="18"/>
  <c r="F21" i="9"/>
  <c r="T138" i="9" s="1"/>
  <c r="F13" i="9"/>
  <c r="T116" i="9" s="1"/>
  <c r="F23" i="9"/>
  <c r="F40" i="9"/>
  <c r="E22" i="17"/>
  <c r="E36" i="17"/>
  <c r="E93" i="18"/>
  <c r="E170" i="18" s="1"/>
  <c r="F43" i="9"/>
  <c r="F41" i="9"/>
  <c r="F20" i="9"/>
  <c r="F51" i="9"/>
  <c r="T130" i="9" s="1"/>
  <c r="C107" i="18"/>
  <c r="C177" i="18" s="1"/>
  <c r="F332" i="11"/>
  <c r="E37" i="17"/>
  <c r="R71" i="17" s="1"/>
  <c r="E23" i="17"/>
  <c r="F149" i="11"/>
  <c r="F213" i="11" s="1"/>
  <c r="E171" i="18"/>
  <c r="F39" i="9"/>
  <c r="F24" i="9"/>
  <c r="T137" i="9" s="1"/>
  <c r="F22" i="9"/>
  <c r="K5" i="12"/>
  <c r="F180" i="11"/>
  <c r="F328" i="11" s="1"/>
  <c r="K6" i="12" s="1"/>
  <c r="C7" i="9"/>
  <c r="C25" i="9" s="1"/>
  <c r="F153" i="18"/>
  <c r="F322" i="11"/>
  <c r="F171" i="18"/>
  <c r="F219" i="11"/>
  <c r="F93" i="18"/>
  <c r="F108" i="18" s="1"/>
  <c r="F178" i="18" s="1"/>
  <c r="C332" i="11"/>
  <c r="F333" i="11"/>
  <c r="E149" i="18"/>
  <c r="F107" i="18"/>
  <c r="F177" i="18" s="1"/>
  <c r="F151" i="18"/>
  <c r="E8" i="17"/>
  <c r="E26" i="17" s="1"/>
  <c r="E136" i="18"/>
  <c r="C221" i="11"/>
  <c r="C296" i="11" s="1"/>
  <c r="F8" i="17"/>
  <c r="F136" i="18"/>
  <c r="E151" i="18"/>
  <c r="E152" i="18" s="1"/>
  <c r="E336" i="11"/>
  <c r="C207" i="11"/>
  <c r="C208" i="11" s="1"/>
  <c r="C21" i="9"/>
  <c r="N138" i="9" s="1"/>
  <c r="C333" i="11"/>
  <c r="F334" i="11"/>
  <c r="C20" i="9"/>
  <c r="E331" i="11"/>
  <c r="C209" i="11"/>
  <c r="G253" i="11"/>
  <c r="C9" i="9"/>
  <c r="C72" i="9" s="1"/>
  <c r="N121" i="9" s="1"/>
  <c r="C331" i="11"/>
  <c r="D243" i="11"/>
  <c r="D244" i="11" s="1"/>
  <c r="E335" i="11"/>
  <c r="C220" i="11"/>
  <c r="C295" i="11" s="1"/>
  <c r="C24" i="17"/>
  <c r="N77" i="17" s="1"/>
  <c r="F187" i="18"/>
  <c r="G153" i="18"/>
  <c r="C37" i="17"/>
  <c r="N71" i="17" s="1"/>
  <c r="G171" i="18"/>
  <c r="E97" i="20"/>
  <c r="D323" i="11"/>
  <c r="D324" i="11" s="1"/>
  <c r="C336" i="11"/>
  <c r="C335" i="11"/>
  <c r="F331" i="11"/>
  <c r="F181" i="11"/>
  <c r="F329" i="11" s="1"/>
  <c r="K7" i="12" s="1"/>
  <c r="C21" i="17"/>
  <c r="N78" i="17" s="1"/>
  <c r="C43" i="9"/>
  <c r="C40" i="9"/>
  <c r="E332" i="11"/>
  <c r="E115" i="13"/>
  <c r="C149" i="11"/>
  <c r="C223" i="11" s="1"/>
  <c r="C206" i="11"/>
  <c r="C277" i="11" s="1"/>
  <c r="C23" i="9"/>
  <c r="C41" i="9"/>
  <c r="F9" i="9"/>
  <c r="F66" i="9" s="1"/>
  <c r="T125" i="9" s="1"/>
  <c r="F335" i="11"/>
  <c r="C10" i="17"/>
  <c r="C41" i="17" s="1"/>
  <c r="N74" i="17" s="1"/>
  <c r="D304" i="11"/>
  <c r="C51" i="9"/>
  <c r="N130" i="9" s="1"/>
  <c r="C35" i="9"/>
  <c r="N131" i="9" s="1"/>
  <c r="E333" i="11"/>
  <c r="C166" i="18"/>
  <c r="C280" i="11"/>
  <c r="D217" i="11"/>
  <c r="D292" i="11" s="1"/>
  <c r="C24" i="9"/>
  <c r="N137" i="9" s="1"/>
  <c r="C14" i="9"/>
  <c r="N117" i="9" s="1"/>
  <c r="C48" i="9"/>
  <c r="N129" i="9" s="1"/>
  <c r="C13" i="9"/>
  <c r="N116" i="9" s="1"/>
  <c r="G136" i="18"/>
  <c r="G107" i="18"/>
  <c r="G177" i="18" s="1"/>
  <c r="C257" i="11"/>
  <c r="C262" i="11" s="1"/>
  <c r="D314" i="11"/>
  <c r="D218" i="11"/>
  <c r="D293" i="11" s="1"/>
  <c r="C42" i="9"/>
  <c r="N133" i="9" s="1"/>
  <c r="C39" i="9"/>
  <c r="C44" i="9"/>
  <c r="N132" i="9" s="1"/>
  <c r="G8" i="17"/>
  <c r="G26" i="17" s="1"/>
  <c r="D203" i="11"/>
  <c r="D9" i="12" s="1"/>
  <c r="C9" i="12"/>
  <c r="D276" i="11"/>
  <c r="D148" i="11"/>
  <c r="D209" i="11" s="1"/>
  <c r="E91" i="13"/>
  <c r="E124" i="13"/>
  <c r="C36" i="17"/>
  <c r="C22" i="17"/>
  <c r="C11" i="17"/>
  <c r="C42" i="17" s="1"/>
  <c r="N75" i="17" s="1"/>
  <c r="C23" i="17"/>
  <c r="G93" i="18"/>
  <c r="G156" i="18" s="1"/>
  <c r="E96" i="20"/>
  <c r="D91" i="13"/>
  <c r="G24" i="17"/>
  <c r="V77" i="17" s="1"/>
  <c r="C187" i="18"/>
  <c r="D234" i="11"/>
  <c r="D235" i="11"/>
  <c r="D226" i="11"/>
  <c r="E7" i="19"/>
  <c r="E22" i="19" s="1"/>
  <c r="Q53" i="19" s="1"/>
  <c r="G188" i="18"/>
  <c r="D313" i="11"/>
  <c r="D6" i="9"/>
  <c r="D40" i="9" s="1"/>
  <c r="D202" i="11"/>
  <c r="D273" i="11" s="1"/>
  <c r="D205" i="11"/>
  <c r="E123" i="13"/>
  <c r="G23" i="17"/>
  <c r="G252" i="11"/>
  <c r="G21" i="17"/>
  <c r="V78" i="17" s="1"/>
  <c r="G254" i="11"/>
  <c r="C219" i="11"/>
  <c r="C204" i="11"/>
  <c r="D124" i="13"/>
  <c r="E17" i="14"/>
  <c r="R59" i="14" s="1"/>
  <c r="E16" i="14"/>
  <c r="E14" i="14"/>
  <c r="R60" i="14" s="1"/>
  <c r="E15" i="14"/>
  <c r="E30" i="14"/>
  <c r="E31" i="14"/>
  <c r="R57" i="14" s="1"/>
  <c r="E26" i="14"/>
  <c r="R66" i="14" s="1"/>
  <c r="G17" i="17"/>
  <c r="V70" i="17" s="1"/>
  <c r="C180" i="11"/>
  <c r="C328" i="11" s="1"/>
  <c r="H6" i="12" s="1"/>
  <c r="D7" i="14"/>
  <c r="D19" i="14" s="1"/>
  <c r="D79" i="13"/>
  <c r="D118" i="13" s="1"/>
  <c r="E111" i="13"/>
  <c r="C181" i="11"/>
  <c r="C182" i="11" s="1"/>
  <c r="G152" i="18"/>
  <c r="D113" i="13"/>
  <c r="G149" i="18"/>
  <c r="C65" i="9"/>
  <c r="G336" i="11"/>
  <c r="G181" i="11"/>
  <c r="G329" i="11" s="1"/>
  <c r="L7" i="12" s="1"/>
  <c r="G332" i="11"/>
  <c r="G335" i="11"/>
  <c r="G180" i="11"/>
  <c r="G328" i="11" s="1"/>
  <c r="L6" i="12" s="1"/>
  <c r="G331" i="11"/>
  <c r="E79" i="13"/>
  <c r="E92" i="13" s="1"/>
  <c r="C133" i="13"/>
  <c r="C112" i="13"/>
  <c r="C78" i="13"/>
  <c r="C90" i="13"/>
  <c r="C6" i="14"/>
  <c r="C128" i="13"/>
  <c r="C122" i="13"/>
  <c r="C110" i="13"/>
  <c r="E7" i="14"/>
  <c r="E21" i="14" s="1"/>
  <c r="R61" i="14" s="1"/>
  <c r="G11" i="17"/>
  <c r="G42" i="17" s="1"/>
  <c r="V75" i="17" s="1"/>
  <c r="G22" i="17"/>
  <c r="C322" i="11"/>
  <c r="C312" i="11"/>
  <c r="H14" i="12" s="1"/>
  <c r="F30" i="14"/>
  <c r="F16" i="14"/>
  <c r="F31" i="14"/>
  <c r="T57" i="14" s="1"/>
  <c r="F15" i="14"/>
  <c r="F14" i="14"/>
  <c r="T60" i="14" s="1"/>
  <c r="F26" i="14"/>
  <c r="T66" i="14" s="1"/>
  <c r="F17" i="14"/>
  <c r="T59" i="14" s="1"/>
  <c r="D16" i="19"/>
  <c r="O49" i="19" s="1"/>
  <c r="D14" i="19"/>
  <c r="O47" i="19" s="1"/>
  <c r="D15" i="19"/>
  <c r="O48" i="19" s="1"/>
  <c r="F294" i="11"/>
  <c r="F27" i="9"/>
  <c r="F29" i="9"/>
  <c r="T139" i="9" s="1"/>
  <c r="F26" i="9"/>
  <c r="T140" i="9" s="1"/>
  <c r="F28" i="9"/>
  <c r="F25" i="9"/>
  <c r="H9" i="12"/>
  <c r="D334" i="11"/>
  <c r="D336" i="11"/>
  <c r="G41" i="9"/>
  <c r="G14" i="9"/>
  <c r="V117" i="9" s="1"/>
  <c r="G13" i="9"/>
  <c r="V116" i="9" s="1"/>
  <c r="G39" i="9"/>
  <c r="G44" i="9"/>
  <c r="V132" i="9" s="1"/>
  <c r="G43" i="9"/>
  <c r="G48" i="9"/>
  <c r="V129" i="9" s="1"/>
  <c r="G42" i="9"/>
  <c r="V133" i="9" s="1"/>
  <c r="G20" i="9"/>
  <c r="G40" i="9"/>
  <c r="G24" i="9"/>
  <c r="V137" i="9" s="1"/>
  <c r="G51" i="9"/>
  <c r="V130" i="9" s="1"/>
  <c r="G23" i="9"/>
  <c r="G21" i="9"/>
  <c r="V138" i="9" s="1"/>
  <c r="G35" i="9"/>
  <c r="V131" i="9" s="1"/>
  <c r="G22" i="9"/>
  <c r="E235" i="11"/>
  <c r="E177" i="11"/>
  <c r="E217" i="11"/>
  <c r="E205" i="11"/>
  <c r="E218" i="11"/>
  <c r="E243" i="11"/>
  <c r="E244" i="11" s="1"/>
  <c r="E202" i="11"/>
  <c r="E226" i="11"/>
  <c r="E6" i="9"/>
  <c r="E203" i="11"/>
  <c r="E234" i="11"/>
  <c r="E304" i="11"/>
  <c r="E276" i="11"/>
  <c r="E148" i="11"/>
  <c r="E313" i="11"/>
  <c r="E323" i="11"/>
  <c r="E324" i="11" s="1"/>
  <c r="E314" i="11"/>
  <c r="D22" i="17"/>
  <c r="D37" i="17"/>
  <c r="P71" i="17" s="1"/>
  <c r="D23" i="17"/>
  <c r="D21" i="17"/>
  <c r="P78" i="17" s="1"/>
  <c r="D17" i="17"/>
  <c r="P70" i="17" s="1"/>
  <c r="D36" i="17"/>
  <c r="D24" i="17"/>
  <c r="P77" i="17" s="1"/>
  <c r="D153" i="18"/>
  <c r="D151" i="18"/>
  <c r="D8" i="17"/>
  <c r="D135" i="18"/>
  <c r="D107" i="18"/>
  <c r="D177" i="18" s="1"/>
  <c r="D171" i="18"/>
  <c r="D136" i="18"/>
  <c r="D93" i="18"/>
  <c r="G15" i="14"/>
  <c r="G26" i="14"/>
  <c r="V66" i="14" s="1"/>
  <c r="G16" i="14"/>
  <c r="G17" i="14"/>
  <c r="V59" i="14" s="1"/>
  <c r="G30" i="14"/>
  <c r="G14" i="14"/>
  <c r="V60" i="14" s="1"/>
  <c r="G31" i="14"/>
  <c r="V57" i="14" s="1"/>
  <c r="C8" i="9"/>
  <c r="G251" i="11"/>
  <c r="C28" i="17"/>
  <c r="N79" i="17" s="1"/>
  <c r="C25" i="17"/>
  <c r="N80" i="17" s="1"/>
  <c r="C26" i="17"/>
  <c r="C27" i="17"/>
  <c r="C138" i="18"/>
  <c r="C154" i="18"/>
  <c r="C156" i="18"/>
  <c r="C9" i="17"/>
  <c r="C170" i="18"/>
  <c r="C108" i="18"/>
  <c r="C178" i="18" s="1"/>
  <c r="C137" i="18"/>
  <c r="C142" i="18" s="1"/>
  <c r="F113" i="13"/>
  <c r="F124" i="13"/>
  <c r="F7" i="14"/>
  <c r="F91" i="13"/>
  <c r="F79" i="13"/>
  <c r="F115" i="13"/>
  <c r="F296" i="11"/>
  <c r="D255" i="11"/>
  <c r="D253" i="11"/>
  <c r="D251" i="11"/>
  <c r="D256" i="11"/>
  <c r="D252" i="11"/>
  <c r="D254" i="11"/>
  <c r="D332" i="11"/>
  <c r="G273" i="11"/>
  <c r="E5" i="12"/>
  <c r="E256" i="11"/>
  <c r="E253" i="11"/>
  <c r="E255" i="11"/>
  <c r="E251" i="11"/>
  <c r="E254" i="11"/>
  <c r="E252" i="11"/>
  <c r="D149" i="18"/>
  <c r="D322" i="11"/>
  <c r="D312" i="11"/>
  <c r="I14" i="12" s="1"/>
  <c r="G111" i="13"/>
  <c r="F257" i="11"/>
  <c r="F10" i="12"/>
  <c r="D331" i="11"/>
  <c r="D335" i="11"/>
  <c r="D180" i="11"/>
  <c r="D328" i="11" s="1"/>
  <c r="I6" i="12" s="1"/>
  <c r="E27" i="17"/>
  <c r="G9" i="9"/>
  <c r="G67" i="9" s="1"/>
  <c r="G292" i="11"/>
  <c r="G178" i="11"/>
  <c r="G249" i="11" s="1"/>
  <c r="G7" i="12" s="1"/>
  <c r="G149" i="11"/>
  <c r="G206" i="11"/>
  <c r="G277" i="11" s="1"/>
  <c r="G280" i="11"/>
  <c r="G207" i="11"/>
  <c r="G221" i="11"/>
  <c r="G7" i="9"/>
  <c r="G209" i="11"/>
  <c r="G220" i="11"/>
  <c r="G295" i="11" s="1"/>
  <c r="D10" i="17"/>
  <c r="D41" i="17" s="1"/>
  <c r="P74" i="17" s="1"/>
  <c r="D165" i="18"/>
  <c r="D187" i="18"/>
  <c r="G7" i="14"/>
  <c r="G113" i="13"/>
  <c r="G91" i="13"/>
  <c r="G79" i="13"/>
  <c r="G124" i="13"/>
  <c r="G115" i="13"/>
  <c r="C97" i="20"/>
  <c r="C96" i="20"/>
  <c r="C95" i="20"/>
  <c r="C7" i="19"/>
  <c r="G255" i="11"/>
  <c r="F111" i="13"/>
  <c r="F123" i="13"/>
  <c r="F26" i="17"/>
  <c r="F25" i="17"/>
  <c r="T80" i="17" s="1"/>
  <c r="F27" i="17"/>
  <c r="F28" i="17"/>
  <c r="T79" i="17" s="1"/>
  <c r="F210" i="11"/>
  <c r="F281" i="11" s="1"/>
  <c r="F224" i="11"/>
  <c r="F8" i="9"/>
  <c r="D181" i="11"/>
  <c r="G334" i="11"/>
  <c r="F275" i="11"/>
  <c r="K9" i="12"/>
  <c r="G274" i="11"/>
  <c r="G9" i="12"/>
  <c r="G204" i="11"/>
  <c r="G219" i="11"/>
  <c r="G293" i="11"/>
  <c r="D188" i="18"/>
  <c r="D166" i="18"/>
  <c r="D11" i="17"/>
  <c r="D42" i="17" s="1"/>
  <c r="P75" i="17" s="1"/>
  <c r="D21" i="19"/>
  <c r="O52" i="19" s="1"/>
  <c r="D22" i="19"/>
  <c r="O53" i="19" s="1"/>
  <c r="D20" i="19"/>
  <c r="O51" i="19" s="1"/>
  <c r="G123" i="13"/>
  <c r="C10" i="12"/>
  <c r="F223" i="11" l="1"/>
  <c r="F239" i="11" s="1"/>
  <c r="F179" i="11"/>
  <c r="F250" i="11" s="1"/>
  <c r="F8" i="12" s="1"/>
  <c r="F284" i="11"/>
  <c r="F154" i="18"/>
  <c r="C222" i="11"/>
  <c r="C152" i="18"/>
  <c r="F208" i="11"/>
  <c r="C28" i="9"/>
  <c r="E156" i="18"/>
  <c r="F222" i="11"/>
  <c r="E9" i="17"/>
  <c r="E32" i="17" s="1"/>
  <c r="R81" i="17" s="1"/>
  <c r="C26" i="9"/>
  <c r="N140" i="9" s="1"/>
  <c r="E108" i="18"/>
  <c r="E178" i="18" s="1"/>
  <c r="C27" i="9"/>
  <c r="E154" i="18"/>
  <c r="E160" i="18" s="1"/>
  <c r="E137" i="18"/>
  <c r="E142" i="18" s="1"/>
  <c r="E138" i="18"/>
  <c r="C67" i="9"/>
  <c r="E25" i="17"/>
  <c r="R80" i="17" s="1"/>
  <c r="D149" i="11"/>
  <c r="D224" i="11" s="1"/>
  <c r="C210" i="11"/>
  <c r="C281" i="11" s="1"/>
  <c r="F211" i="11"/>
  <c r="F231" i="11" s="1"/>
  <c r="F68" i="9"/>
  <c r="T124" i="9" s="1"/>
  <c r="F64" i="9"/>
  <c r="C278" i="11"/>
  <c r="C279" i="11" s="1"/>
  <c r="C29" i="9"/>
  <c r="N139" i="9" s="1"/>
  <c r="C329" i="11"/>
  <c r="H7" i="12" s="1"/>
  <c r="C63" i="9"/>
  <c r="C111" i="13"/>
  <c r="F152" i="18"/>
  <c r="F9" i="17"/>
  <c r="F29" i="17" s="1"/>
  <c r="T82" i="17" s="1"/>
  <c r="F137" i="18"/>
  <c r="F142" i="18" s="1"/>
  <c r="D219" i="11"/>
  <c r="G28" i="17"/>
  <c r="V79" i="17" s="1"/>
  <c r="F138" i="18"/>
  <c r="F156" i="18"/>
  <c r="F170" i="18"/>
  <c r="E337" i="11"/>
  <c r="E342" i="11" s="1"/>
  <c r="E28" i="17"/>
  <c r="R79" i="17" s="1"/>
  <c r="F67" i="9"/>
  <c r="C211" i="11"/>
  <c r="C282" i="11" s="1"/>
  <c r="C309" i="11" s="1"/>
  <c r="D43" i="9"/>
  <c r="C337" i="11"/>
  <c r="C342" i="11" s="1"/>
  <c r="F57" i="9"/>
  <c r="T123" i="9" s="1"/>
  <c r="G9" i="17"/>
  <c r="G32" i="17" s="1"/>
  <c r="V81" i="17" s="1"/>
  <c r="C284" i="11"/>
  <c r="D22" i="9"/>
  <c r="F63" i="9"/>
  <c r="C57" i="9"/>
  <c r="N123" i="9" s="1"/>
  <c r="C61" i="9"/>
  <c r="D274" i="11"/>
  <c r="D275" i="11" s="1"/>
  <c r="F182" i="11"/>
  <c r="F308" i="11" s="1"/>
  <c r="C75" i="9"/>
  <c r="N122" i="9" s="1"/>
  <c r="D206" i="11"/>
  <c r="D277" i="11" s="1"/>
  <c r="C68" i="9"/>
  <c r="N124" i="9" s="1"/>
  <c r="D204" i="11"/>
  <c r="C66" i="9"/>
  <c r="N125" i="9" s="1"/>
  <c r="F297" i="11"/>
  <c r="C62" i="9"/>
  <c r="C64" i="9"/>
  <c r="G154" i="18"/>
  <c r="G27" i="17"/>
  <c r="G25" i="17"/>
  <c r="V80" i="17" s="1"/>
  <c r="C258" i="11"/>
  <c r="F337" i="11"/>
  <c r="F342" i="11" s="1"/>
  <c r="G108" i="18"/>
  <c r="G178" i="18" s="1"/>
  <c r="D18" i="14"/>
  <c r="P62" i="14" s="1"/>
  <c r="E8" i="14"/>
  <c r="E23" i="14" s="1"/>
  <c r="F75" i="9"/>
  <c r="T122" i="9" s="1"/>
  <c r="E19" i="14"/>
  <c r="G138" i="18"/>
  <c r="G170" i="18"/>
  <c r="C213" i="11"/>
  <c r="C224" i="11"/>
  <c r="C299" i="11" s="1"/>
  <c r="C300" i="11" s="1"/>
  <c r="D14" i="9"/>
  <c r="P117" i="9" s="1"/>
  <c r="F61" i="9"/>
  <c r="F72" i="9"/>
  <c r="T121" i="9" s="1"/>
  <c r="D8" i="14"/>
  <c r="D22" i="14" s="1"/>
  <c r="P64" i="14" s="1"/>
  <c r="F65" i="9"/>
  <c r="G137" i="18"/>
  <c r="G142" i="18" s="1"/>
  <c r="C179" i="11"/>
  <c r="C250" i="11" s="1"/>
  <c r="C8" i="12" s="1"/>
  <c r="D41" i="9"/>
  <c r="F62" i="9"/>
  <c r="D20" i="14"/>
  <c r="D24" i="9"/>
  <c r="P137" i="9" s="1"/>
  <c r="D42" i="9"/>
  <c r="P133" i="9" s="1"/>
  <c r="D23" i="9"/>
  <c r="D21" i="14"/>
  <c r="P61" i="14" s="1"/>
  <c r="C275" i="11"/>
  <c r="D20" i="9"/>
  <c r="D21" i="9"/>
  <c r="P138" i="9" s="1"/>
  <c r="D48" i="9"/>
  <c r="P129" i="9" s="1"/>
  <c r="D51" i="9"/>
  <c r="P130" i="9" s="1"/>
  <c r="E118" i="13"/>
  <c r="D9" i="9"/>
  <c r="D75" i="9" s="1"/>
  <c r="P122" i="9" s="1"/>
  <c r="D13" i="9"/>
  <c r="P116" i="9" s="1"/>
  <c r="E125" i="13"/>
  <c r="D39" i="9"/>
  <c r="D35" i="9"/>
  <c r="P131" i="9" s="1"/>
  <c r="D44" i="9"/>
  <c r="P132" i="9" s="1"/>
  <c r="D7" i="9"/>
  <c r="D25" i="9" s="1"/>
  <c r="D220" i="11"/>
  <c r="D295" i="11" s="1"/>
  <c r="D178" i="11"/>
  <c r="D249" i="11" s="1"/>
  <c r="D7" i="12" s="1"/>
  <c r="D207" i="11"/>
  <c r="D278" i="11" s="1"/>
  <c r="D280" i="11"/>
  <c r="D221" i="11"/>
  <c r="D296" i="11" s="1"/>
  <c r="D297" i="11" s="1"/>
  <c r="E114" i="13"/>
  <c r="D92" i="13"/>
  <c r="E20" i="14"/>
  <c r="E20" i="19"/>
  <c r="Q51" i="19" s="1"/>
  <c r="E21" i="19"/>
  <c r="Q52" i="19" s="1"/>
  <c r="D126" i="13"/>
  <c r="D137" i="13" s="1"/>
  <c r="D138" i="13" s="1"/>
  <c r="D116" i="13"/>
  <c r="E18" i="14"/>
  <c r="R62" i="14" s="1"/>
  <c r="C294" i="11"/>
  <c r="D125" i="13"/>
  <c r="C308" i="11"/>
  <c r="D114" i="13"/>
  <c r="G337" i="11"/>
  <c r="G342" i="11" s="1"/>
  <c r="G63" i="9"/>
  <c r="D337" i="11"/>
  <c r="D342" i="11" s="1"/>
  <c r="F230" i="11"/>
  <c r="G75" i="9"/>
  <c r="V122" i="9" s="1"/>
  <c r="G72" i="9"/>
  <c r="V121" i="9" s="1"/>
  <c r="E126" i="13"/>
  <c r="E137" i="13" s="1"/>
  <c r="E138" i="13" s="1"/>
  <c r="C123" i="13"/>
  <c r="C79" i="13"/>
  <c r="C7" i="14"/>
  <c r="C91" i="13"/>
  <c r="C115" i="13"/>
  <c r="C124" i="13"/>
  <c r="C113" i="13"/>
  <c r="F125" i="13"/>
  <c r="E116" i="13"/>
  <c r="F114" i="13"/>
  <c r="C17" i="14"/>
  <c r="N59" i="14" s="1"/>
  <c r="C31" i="14"/>
  <c r="N57" i="14" s="1"/>
  <c r="C16" i="14"/>
  <c r="C14" i="14"/>
  <c r="N60" i="14" s="1"/>
  <c r="C15" i="14"/>
  <c r="C26" i="14"/>
  <c r="N66" i="14" s="1"/>
  <c r="C30" i="14"/>
  <c r="F155" i="18"/>
  <c r="D24" i="14"/>
  <c r="F298" i="11"/>
  <c r="F225" i="11"/>
  <c r="F299" i="11"/>
  <c r="F240" i="11"/>
  <c r="D257" i="11"/>
  <c r="G294" i="11"/>
  <c r="C297" i="11"/>
  <c r="D213" i="11"/>
  <c r="D179" i="11"/>
  <c r="D250" i="11" s="1"/>
  <c r="D8" i="12" s="1"/>
  <c r="D223" i="11"/>
  <c r="D298" i="11" s="1"/>
  <c r="D284" i="11"/>
  <c r="D211" i="11"/>
  <c r="D8" i="9"/>
  <c r="F20" i="14"/>
  <c r="F18" i="14"/>
  <c r="T62" i="14" s="1"/>
  <c r="F21" i="14"/>
  <c r="T61" i="14" s="1"/>
  <c r="F19" i="14"/>
  <c r="G275" i="11"/>
  <c r="L9" i="12"/>
  <c r="D329" i="11"/>
  <c r="I7" i="12" s="1"/>
  <c r="F11" i="12"/>
  <c r="F300" i="12" s="1"/>
  <c r="G222" i="11"/>
  <c r="G296" i="11"/>
  <c r="G297" i="11" s="1"/>
  <c r="G224" i="11"/>
  <c r="G179" i="11"/>
  <c r="G250" i="11" s="1"/>
  <c r="G8" i="12" s="1"/>
  <c r="G284" i="11"/>
  <c r="G223" i="11"/>
  <c r="G298" i="11" s="1"/>
  <c r="G213" i="11"/>
  <c r="G8" i="9"/>
  <c r="G210" i="11"/>
  <c r="G211" i="11"/>
  <c r="F160" i="18"/>
  <c r="C21" i="19"/>
  <c r="M52" i="19" s="1"/>
  <c r="C22" i="19"/>
  <c r="M53" i="19" s="1"/>
  <c r="C20" i="19"/>
  <c r="M51" i="19" s="1"/>
  <c r="G125" i="13"/>
  <c r="G20" i="14"/>
  <c r="G18" i="14"/>
  <c r="V62" i="14" s="1"/>
  <c r="G19" i="14"/>
  <c r="G21" i="14"/>
  <c r="V61" i="14" s="1"/>
  <c r="F116" i="13"/>
  <c r="F118" i="13"/>
  <c r="F8" i="14"/>
  <c r="F92" i="13"/>
  <c r="F126" i="13"/>
  <c r="D27" i="17"/>
  <c r="D28" i="17"/>
  <c r="P79" i="17" s="1"/>
  <c r="D26" i="17"/>
  <c r="D25" i="17"/>
  <c r="P80" i="17" s="1"/>
  <c r="E273" i="11"/>
  <c r="E292" i="11"/>
  <c r="F32" i="9"/>
  <c r="F33" i="9"/>
  <c r="F34" i="9"/>
  <c r="T141" i="9" s="1"/>
  <c r="F30" i="9"/>
  <c r="F31" i="9"/>
  <c r="T142" i="9" s="1"/>
  <c r="F30" i="17"/>
  <c r="G114" i="13"/>
  <c r="G26" i="9"/>
  <c r="V140" i="9" s="1"/>
  <c r="G28" i="9"/>
  <c r="G29" i="9"/>
  <c r="V139" i="9" s="1"/>
  <c r="G27" i="9"/>
  <c r="G25" i="9"/>
  <c r="K10" i="12"/>
  <c r="F279" i="11"/>
  <c r="F288" i="11"/>
  <c r="K12" i="12" s="1"/>
  <c r="C288" i="11"/>
  <c r="H12" i="12" s="1"/>
  <c r="C287" i="11"/>
  <c r="C302" i="11"/>
  <c r="C303" i="11"/>
  <c r="C330" i="11"/>
  <c r="H8" i="12" s="1"/>
  <c r="C301" i="11"/>
  <c r="C286" i="11"/>
  <c r="C285" i="11"/>
  <c r="D294" i="11"/>
  <c r="C155" i="18"/>
  <c r="C298" i="11"/>
  <c r="C318" i="11" s="1"/>
  <c r="D152" i="18"/>
  <c r="E178" i="11"/>
  <c r="E249" i="11" s="1"/>
  <c r="E7" i="12" s="1"/>
  <c r="E149" i="11"/>
  <c r="E209" i="11"/>
  <c r="E7" i="9"/>
  <c r="E206" i="11"/>
  <c r="E277" i="11" s="1"/>
  <c r="E280" i="11"/>
  <c r="E220" i="11"/>
  <c r="E295" i="11" s="1"/>
  <c r="E207" i="11"/>
  <c r="E221" i="11"/>
  <c r="E9" i="12"/>
  <c r="E274" i="11"/>
  <c r="E204" i="11"/>
  <c r="E248" i="11"/>
  <c r="E6" i="12" s="1"/>
  <c r="E180" i="11"/>
  <c r="E328" i="11" s="1"/>
  <c r="J6" i="12" s="1"/>
  <c r="E181" i="11"/>
  <c r="G57" i="9"/>
  <c r="V123" i="9" s="1"/>
  <c r="G68" i="9"/>
  <c r="V124" i="9" s="1"/>
  <c r="G66" i="9"/>
  <c r="V125" i="9" s="1"/>
  <c r="G61" i="9"/>
  <c r="G65" i="9"/>
  <c r="E30" i="17"/>
  <c r="E31" i="17"/>
  <c r="G257" i="11"/>
  <c r="E40" i="9"/>
  <c r="E21" i="9"/>
  <c r="R138" i="9" s="1"/>
  <c r="E20" i="9"/>
  <c r="E39" i="9"/>
  <c r="E35" i="9"/>
  <c r="R131" i="9" s="1"/>
  <c r="E23" i="9"/>
  <c r="E14" i="9"/>
  <c r="R117" i="9" s="1"/>
  <c r="E44" i="9"/>
  <c r="R132" i="9" s="1"/>
  <c r="E51" i="9"/>
  <c r="R130" i="9" s="1"/>
  <c r="E24" i="9"/>
  <c r="R137" i="9" s="1"/>
  <c r="E43" i="9"/>
  <c r="E22" i="9"/>
  <c r="E42" i="9"/>
  <c r="R133" i="9" s="1"/>
  <c r="E48" i="9"/>
  <c r="R129" i="9" s="1"/>
  <c r="E41" i="9"/>
  <c r="E13" i="9"/>
  <c r="R116" i="9" s="1"/>
  <c r="E9" i="9"/>
  <c r="E57" i="9" s="1"/>
  <c r="R123" i="9" s="1"/>
  <c r="E293" i="11"/>
  <c r="E219" i="11"/>
  <c r="G126" i="13"/>
  <c r="G118" i="13"/>
  <c r="G92" i="13"/>
  <c r="G8" i="14"/>
  <c r="G116" i="13"/>
  <c r="G208" i="11"/>
  <c r="G278" i="11"/>
  <c r="G10" i="12"/>
  <c r="F258" i="11"/>
  <c r="F262" i="11"/>
  <c r="E257" i="11"/>
  <c r="G182" i="11"/>
  <c r="C32" i="17"/>
  <c r="N81" i="17" s="1"/>
  <c r="C30" i="17"/>
  <c r="C29" i="17"/>
  <c r="N82" i="17" s="1"/>
  <c r="C31" i="17"/>
  <c r="C32" i="9"/>
  <c r="C31" i="9"/>
  <c r="N142" i="9" s="1"/>
  <c r="C34" i="9"/>
  <c r="N141" i="9" s="1"/>
  <c r="C33" i="9"/>
  <c r="C30" i="9"/>
  <c r="D108" i="18"/>
  <c r="D178" i="18" s="1"/>
  <c r="D138" i="18"/>
  <c r="D170" i="18"/>
  <c r="D9" i="17"/>
  <c r="D156" i="18"/>
  <c r="D137" i="18"/>
  <c r="D142" i="18" s="1"/>
  <c r="D154" i="18"/>
  <c r="G62" i="9"/>
  <c r="G64" i="9"/>
  <c r="C160" i="18"/>
  <c r="E29" i="17" l="1"/>
  <c r="R82" i="17" s="1"/>
  <c r="F31" i="17"/>
  <c r="F32" i="17"/>
  <c r="T81" i="17" s="1"/>
  <c r="D65" i="9"/>
  <c r="C338" i="11"/>
  <c r="E155" i="18"/>
  <c r="H10" i="12"/>
  <c r="E338" i="11"/>
  <c r="F212" i="11"/>
  <c r="D23" i="14"/>
  <c r="F282" i="11"/>
  <c r="K11" i="12" s="1"/>
  <c r="D25" i="14"/>
  <c r="P63" i="14" s="1"/>
  <c r="G160" i="18"/>
  <c r="I9" i="12"/>
  <c r="D210" i="11"/>
  <c r="D281" i="11" s="1"/>
  <c r="D29" i="9"/>
  <c r="P139" i="9" s="1"/>
  <c r="C11" i="12"/>
  <c r="C71" i="12" s="1"/>
  <c r="D28" i="9"/>
  <c r="G29" i="17"/>
  <c r="V82" i="17" s="1"/>
  <c r="G31" i="17"/>
  <c r="D27" i="9"/>
  <c r="G155" i="18"/>
  <c r="F338" i="11"/>
  <c r="G30" i="17"/>
  <c r="F285" i="11"/>
  <c r="D26" i="9"/>
  <c r="P140" i="9" s="1"/>
  <c r="E24" i="14"/>
  <c r="F318" i="11"/>
  <c r="F287" i="11"/>
  <c r="F303" i="11"/>
  <c r="F330" i="11"/>
  <c r="K8" i="12" s="1"/>
  <c r="F301" i="11"/>
  <c r="C225" i="11"/>
  <c r="D72" i="9"/>
  <c r="P121" i="9" s="1"/>
  <c r="F286" i="11"/>
  <c r="F302" i="11"/>
  <c r="D67" i="9"/>
  <c r="E22" i="14"/>
  <c r="R64" i="14" s="1"/>
  <c r="C240" i="11"/>
  <c r="E25" i="14"/>
  <c r="R63" i="14" s="1"/>
  <c r="D222" i="11"/>
  <c r="C231" i="11"/>
  <c r="C212" i="11"/>
  <c r="C230" i="11"/>
  <c r="C239" i="11"/>
  <c r="D10" i="12"/>
  <c r="D57" i="9"/>
  <c r="P123" i="9" s="1"/>
  <c r="D68" i="9"/>
  <c r="P124" i="9" s="1"/>
  <c r="F507" i="12"/>
  <c r="F611" i="12"/>
  <c r="F70" i="12"/>
  <c r="D61" i="9"/>
  <c r="D66" i="9"/>
  <c r="P125" i="9" s="1"/>
  <c r="D62" i="9"/>
  <c r="D132" i="13"/>
  <c r="F132" i="13"/>
  <c r="D63" i="9"/>
  <c r="D64" i="9"/>
  <c r="D208" i="11"/>
  <c r="D182" i="11"/>
  <c r="D117" i="13"/>
  <c r="D127" i="13"/>
  <c r="F232" i="12"/>
  <c r="F326" i="12"/>
  <c r="G239" i="11"/>
  <c r="F243" i="12"/>
  <c r="F438" i="12"/>
  <c r="F241" i="12"/>
  <c r="F253" i="12"/>
  <c r="F264" i="12"/>
  <c r="D338" i="11"/>
  <c r="F74" i="12"/>
  <c r="F411" i="12"/>
  <c r="F522" i="12"/>
  <c r="F76" i="12"/>
  <c r="F410" i="12"/>
  <c r="F519" i="12"/>
  <c r="F588" i="12"/>
  <c r="G338" i="11"/>
  <c r="F21" i="12"/>
  <c r="F567" i="12"/>
  <c r="F100" i="12"/>
  <c r="F110" i="12"/>
  <c r="F328" i="12"/>
  <c r="F181" i="12"/>
  <c r="F134" i="12"/>
  <c r="F306" i="12"/>
  <c r="F177" i="12"/>
  <c r="D155" i="18"/>
  <c r="E127" i="13"/>
  <c r="D230" i="11"/>
  <c r="C114" i="13"/>
  <c r="G240" i="11"/>
  <c r="C125" i="13"/>
  <c r="F288" i="12"/>
  <c r="F125" i="12"/>
  <c r="F373" i="12"/>
  <c r="F468" i="12"/>
  <c r="F97" i="12"/>
  <c r="F444" i="12"/>
  <c r="F276" i="12"/>
  <c r="F337" i="12"/>
  <c r="F417" i="12"/>
  <c r="F352" i="12"/>
  <c r="F429" i="12"/>
  <c r="F23" i="12"/>
  <c r="F53" i="12"/>
  <c r="F541" i="12"/>
  <c r="F570" i="12"/>
  <c r="F216" i="12"/>
  <c r="F141" i="12"/>
  <c r="F34" i="12"/>
  <c r="F585" i="12"/>
  <c r="F506" i="12"/>
  <c r="F393" i="12"/>
  <c r="F293" i="12"/>
  <c r="F150" i="12"/>
  <c r="F404" i="12"/>
  <c r="F165" i="12"/>
  <c r="F78" i="12"/>
  <c r="F208" i="12"/>
  <c r="F484" i="12"/>
  <c r="F106" i="12"/>
  <c r="F561" i="12"/>
  <c r="F38" i="12"/>
  <c r="F269" i="12"/>
  <c r="F356" i="12"/>
  <c r="F283" i="12"/>
  <c r="F592" i="12"/>
  <c r="F536" i="12"/>
  <c r="F251" i="12"/>
  <c r="F209" i="12"/>
  <c r="F539" i="12"/>
  <c r="F437" i="12"/>
  <c r="F61" i="12"/>
  <c r="F307" i="12"/>
  <c r="F332" i="12"/>
  <c r="F461" i="12"/>
  <c r="F40" i="12"/>
  <c r="F62" i="12"/>
  <c r="F463" i="12"/>
  <c r="F615" i="12"/>
  <c r="F598" i="12"/>
  <c r="F553" i="12"/>
  <c r="F491" i="12"/>
  <c r="F111" i="12"/>
  <c r="F187" i="12"/>
  <c r="F91" i="12"/>
  <c r="F229" i="12"/>
  <c r="F200" i="12"/>
  <c r="F147" i="12"/>
  <c r="F223" i="12"/>
  <c r="F166" i="12"/>
  <c r="F31" i="12"/>
  <c r="F158" i="12"/>
  <c r="F513" i="12"/>
  <c r="F92" i="12"/>
  <c r="F56" i="12"/>
  <c r="F558" i="12"/>
  <c r="F118" i="12"/>
  <c r="F377" i="12"/>
  <c r="F535" i="12"/>
  <c r="F22" i="12"/>
  <c r="F578" i="12"/>
  <c r="F551" i="12"/>
  <c r="F63" i="12"/>
  <c r="F325" i="12"/>
  <c r="F341" i="12"/>
  <c r="F263" i="12"/>
  <c r="F365" i="12"/>
  <c r="F452" i="12"/>
  <c r="F183" i="12"/>
  <c r="F432" i="12"/>
  <c r="F254" i="12"/>
  <c r="F201" i="12"/>
  <c r="F586" i="12"/>
  <c r="F515" i="12"/>
  <c r="F559" i="12"/>
  <c r="F575" i="12"/>
  <c r="F426" i="12"/>
  <c r="F185" i="12"/>
  <c r="F395" i="12"/>
  <c r="F394" i="12"/>
  <c r="F413" i="12"/>
  <c r="F446" i="12"/>
  <c r="F310" i="12"/>
  <c r="F409" i="12"/>
  <c r="F487" i="12"/>
  <c r="F156" i="12"/>
  <c r="F273" i="12"/>
  <c r="F105" i="12"/>
  <c r="F96" i="12"/>
  <c r="F441" i="12"/>
  <c r="F257" i="12"/>
  <c r="F458" i="12"/>
  <c r="F146" i="12"/>
  <c r="F464" i="12"/>
  <c r="F88" i="12"/>
  <c r="F176" i="12"/>
  <c r="F401" i="12"/>
  <c r="F113" i="12"/>
  <c r="F207" i="12"/>
  <c r="F597" i="12"/>
  <c r="F297" i="12"/>
  <c r="F188" i="12"/>
  <c r="F445" i="12"/>
  <c r="F237" i="12"/>
  <c r="F521" i="12"/>
  <c r="F107" i="12"/>
  <c r="F329" i="12"/>
  <c r="F261" i="12"/>
  <c r="F302" i="12"/>
  <c r="F453" i="12"/>
  <c r="F474" i="12"/>
  <c r="F589" i="12"/>
  <c r="F101" i="12"/>
  <c r="F434" i="12"/>
  <c r="F495" i="12"/>
  <c r="F349" i="12"/>
  <c r="F211" i="12"/>
  <c r="F339" i="12"/>
  <c r="F240" i="12"/>
  <c r="F174" i="12"/>
  <c r="F79" i="12"/>
  <c r="F423" i="12"/>
  <c r="F282" i="12"/>
  <c r="F193" i="12"/>
  <c r="F47" i="12"/>
  <c r="F128" i="12"/>
  <c r="F271" i="12"/>
  <c r="F546" i="12"/>
  <c r="F163" i="12"/>
  <c r="F406" i="12"/>
  <c r="F381" i="12"/>
  <c r="F422" i="12"/>
  <c r="F398" i="12"/>
  <c r="F230" i="12"/>
  <c r="F327" i="12"/>
  <c r="F498" i="12"/>
  <c r="F296" i="12"/>
  <c r="F139" i="12"/>
  <c r="F140" i="12"/>
  <c r="F189" i="12"/>
  <c r="F391" i="12"/>
  <c r="F455" i="12"/>
  <c r="F311" i="12"/>
  <c r="F602" i="12"/>
  <c r="F440" i="12"/>
  <c r="F577" i="12"/>
  <c r="F172" i="12"/>
  <c r="F131" i="12"/>
  <c r="F557" i="12"/>
  <c r="F151" i="12"/>
  <c r="F554" i="12"/>
  <c r="F427" i="12"/>
  <c r="F368" i="12"/>
  <c r="F175" i="12"/>
  <c r="F372" i="12"/>
  <c r="F289" i="12"/>
  <c r="F379" i="12"/>
  <c r="F214" i="12"/>
  <c r="F135" i="12"/>
  <c r="F504" i="12"/>
  <c r="F305" i="12"/>
  <c r="F607" i="12"/>
  <c r="F435" i="12"/>
  <c r="F330" i="12"/>
  <c r="F355" i="12"/>
  <c r="F108" i="12"/>
  <c r="F338" i="12"/>
  <c r="F162" i="12"/>
  <c r="F420" i="12"/>
  <c r="F64" i="12"/>
  <c r="F603" i="12"/>
  <c r="F545" i="12"/>
  <c r="F414" i="12"/>
  <c r="F26" i="12"/>
  <c r="F560" i="12"/>
  <c r="F33" i="12"/>
  <c r="F478" i="12"/>
  <c r="F246" i="12"/>
  <c r="F361" i="12"/>
  <c r="F109" i="12"/>
  <c r="F608" i="12"/>
  <c r="F126" i="12"/>
  <c r="F294" i="12"/>
  <c r="F256" i="12"/>
  <c r="F367" i="12"/>
  <c r="F124" i="12"/>
  <c r="F525" i="12"/>
  <c r="F384" i="12"/>
  <c r="F451" i="12"/>
  <c r="F87" i="12"/>
  <c r="F270" i="12"/>
  <c r="F219" i="12"/>
  <c r="F605" i="12"/>
  <c r="F508" i="12"/>
  <c r="F198" i="12"/>
  <c r="F233" i="12"/>
  <c r="F122" i="12"/>
  <c r="F489" i="12"/>
  <c r="F148" i="12"/>
  <c r="F104" i="12"/>
  <c r="F52" i="12"/>
  <c r="F516" i="12"/>
  <c r="F494" i="12"/>
  <c r="F538" i="12"/>
  <c r="F199" i="12"/>
  <c r="F25" i="12"/>
  <c r="F278" i="12"/>
  <c r="F380" i="12"/>
  <c r="F532" i="12"/>
  <c r="F610" i="12"/>
  <c r="F354" i="12"/>
  <c r="F336" i="12"/>
  <c r="F475" i="12"/>
  <c r="F303" i="12"/>
  <c r="F132" i="12"/>
  <c r="F244" i="12"/>
  <c r="F284" i="12"/>
  <c r="F612" i="12"/>
  <c r="F301" i="12"/>
  <c r="F212" i="12"/>
  <c r="F386" i="12"/>
  <c r="F60" i="12"/>
  <c r="F170" i="12"/>
  <c r="F334" i="12"/>
  <c r="F581" i="12"/>
  <c r="F49" i="12"/>
  <c r="F351" i="12"/>
  <c r="F370" i="12"/>
  <c r="F358" i="12"/>
  <c r="F252" i="12"/>
  <c r="F285" i="12"/>
  <c r="F36" i="12"/>
  <c r="F399" i="12"/>
  <c r="F501" i="12"/>
  <c r="F359" i="12"/>
  <c r="F94" i="12"/>
  <c r="F291" i="12"/>
  <c r="F205" i="12"/>
  <c r="F178" i="12"/>
  <c r="F73" i="12"/>
  <c r="F447" i="12"/>
  <c r="F155" i="12"/>
  <c r="F90" i="12"/>
  <c r="F599" i="12"/>
  <c r="F215" i="12"/>
  <c r="F137" i="12"/>
  <c r="F563" i="12"/>
  <c r="F533" i="12"/>
  <c r="F389" i="12"/>
  <c r="F527" i="12"/>
  <c r="F347" i="12"/>
  <c r="F371" i="12"/>
  <c r="F82" i="12"/>
  <c r="F319" i="12"/>
  <c r="F312" i="12"/>
  <c r="F424" i="12"/>
  <c r="F136" i="12"/>
  <c r="F231" i="12"/>
  <c r="F75" i="12"/>
  <c r="F497" i="12"/>
  <c r="F266" i="12"/>
  <c r="F43" i="12"/>
  <c r="F191" i="12"/>
  <c r="F392" i="12"/>
  <c r="F584" i="12"/>
  <c r="F295" i="12"/>
  <c r="F171" i="12"/>
  <c r="F520" i="12"/>
  <c r="F117" i="12"/>
  <c r="F220" i="12"/>
  <c r="F479" i="12"/>
  <c r="F492" i="12"/>
  <c r="F500" i="12"/>
  <c r="F242" i="12"/>
  <c r="F408" i="12"/>
  <c r="F157" i="12"/>
  <c r="F93" i="12"/>
  <c r="F313" i="12"/>
  <c r="F255" i="12"/>
  <c r="F493" i="12"/>
  <c r="F481" i="12"/>
  <c r="F439" i="12"/>
  <c r="F30" i="12"/>
  <c r="F245" i="12"/>
  <c r="F476" i="12"/>
  <c r="F18" i="12"/>
  <c r="F502" i="12"/>
  <c r="F213" i="12"/>
  <c r="F80" i="12"/>
  <c r="F595" i="12"/>
  <c r="F342" i="12"/>
  <c r="F222" i="12"/>
  <c r="F315" i="12"/>
  <c r="F180" i="12"/>
  <c r="F103" i="12"/>
  <c r="F29" i="12"/>
  <c r="F419" i="12"/>
  <c r="F57" i="12"/>
  <c r="F472" i="12"/>
  <c r="F616" i="12"/>
  <c r="F537" i="12"/>
  <c r="F576" i="12"/>
  <c r="F27" i="12"/>
  <c r="F238" i="12"/>
  <c r="F344" i="12"/>
  <c r="F485" i="12"/>
  <c r="F274" i="12"/>
  <c r="F465" i="12"/>
  <c r="F436" i="12"/>
  <c r="F346" i="12"/>
  <c r="G318" i="11"/>
  <c r="C21" i="14"/>
  <c r="N61" i="14" s="1"/>
  <c r="C20" i="14"/>
  <c r="C19" i="14"/>
  <c r="C18" i="14"/>
  <c r="N62" i="14" s="1"/>
  <c r="F117" i="13"/>
  <c r="C116" i="13"/>
  <c r="C126" i="13"/>
  <c r="C92" i="13"/>
  <c r="C8" i="14"/>
  <c r="C118" i="13"/>
  <c r="G137" i="13"/>
  <c r="G138" i="13" s="1"/>
  <c r="E117" i="13"/>
  <c r="E132" i="13"/>
  <c r="D160" i="18"/>
  <c r="G287" i="11"/>
  <c r="G286" i="11"/>
  <c r="G302" i="11"/>
  <c r="G288" i="11"/>
  <c r="L12" i="12" s="1"/>
  <c r="G285" i="11"/>
  <c r="G303" i="11"/>
  <c r="G330" i="11"/>
  <c r="L8" i="12" s="1"/>
  <c r="G301" i="11"/>
  <c r="L10" i="12"/>
  <c r="G279" i="11"/>
  <c r="E75" i="9"/>
  <c r="R122" i="9" s="1"/>
  <c r="G258" i="11"/>
  <c r="G262" i="11"/>
  <c r="E222" i="11"/>
  <c r="E296" i="11"/>
  <c r="E297" i="11" s="1"/>
  <c r="C268" i="12"/>
  <c r="C117" i="12"/>
  <c r="C504" i="12"/>
  <c r="C91" i="12"/>
  <c r="C348" i="12"/>
  <c r="F127" i="13"/>
  <c r="F137" i="13"/>
  <c r="F138" i="13" s="1"/>
  <c r="G11" i="12"/>
  <c r="G132" i="12" s="1"/>
  <c r="G212" i="11"/>
  <c r="G282" i="11"/>
  <c r="G309" i="11" s="1"/>
  <c r="G231" i="11"/>
  <c r="D225" i="11"/>
  <c r="D299" i="11"/>
  <c r="D240" i="11"/>
  <c r="H11" i="12"/>
  <c r="H597" i="12" s="1"/>
  <c r="C283" i="11"/>
  <c r="D279" i="11"/>
  <c r="I10" i="12"/>
  <c r="E258" i="11"/>
  <c r="E262" i="11"/>
  <c r="E72" i="9"/>
  <c r="R121" i="9" s="1"/>
  <c r="E62" i="9"/>
  <c r="E329" i="11"/>
  <c r="J7" i="12" s="1"/>
  <c r="E182" i="11"/>
  <c r="E275" i="11"/>
  <c r="J9" i="12"/>
  <c r="E278" i="11"/>
  <c r="E208" i="11"/>
  <c r="E10" i="12"/>
  <c r="E28" i="9"/>
  <c r="E27" i="9"/>
  <c r="E26" i="9"/>
  <c r="R140" i="9" s="1"/>
  <c r="E29" i="9"/>
  <c r="R139" i="9" s="1"/>
  <c r="E25" i="9"/>
  <c r="C387" i="12"/>
  <c r="C595" i="12"/>
  <c r="C426" i="12"/>
  <c r="C201" i="12"/>
  <c r="C512" i="12"/>
  <c r="D239" i="11"/>
  <c r="G281" i="11"/>
  <c r="G308" i="11" s="1"/>
  <c r="G230" i="11"/>
  <c r="F280" i="12"/>
  <c r="F51" i="12"/>
  <c r="F324" i="12"/>
  <c r="F523" i="12"/>
  <c r="F48" i="12"/>
  <c r="F164" i="12"/>
  <c r="F309" i="12"/>
  <c r="F59" i="12"/>
  <c r="F316" i="12"/>
  <c r="F540" i="12"/>
  <c r="F121" i="12"/>
  <c r="F153" i="12"/>
  <c r="F428" i="12"/>
  <c r="F102" i="12"/>
  <c r="F499" i="12"/>
  <c r="F50" i="12"/>
  <c r="F84" i="12"/>
  <c r="F186" i="12"/>
  <c r="F314" i="12"/>
  <c r="F65" i="12"/>
  <c r="F69" i="12"/>
  <c r="F340" i="12"/>
  <c r="F471" i="12"/>
  <c r="F287" i="12"/>
  <c r="F204" i="12"/>
  <c r="F277" i="12"/>
  <c r="F71" i="12"/>
  <c r="F503" i="12"/>
  <c r="F299" i="12"/>
  <c r="F112" i="12"/>
  <c r="F99" i="12"/>
  <c r="F482" i="12"/>
  <c r="F512" i="12"/>
  <c r="F459" i="12"/>
  <c r="F383" i="12"/>
  <c r="F431" i="12"/>
  <c r="F234" i="12"/>
  <c r="F221" i="12"/>
  <c r="F46" i="12"/>
  <c r="F353" i="12"/>
  <c r="F396" i="12"/>
  <c r="F369" i="12"/>
  <c r="F72" i="12"/>
  <c r="F169" i="12"/>
  <c r="F333" i="12"/>
  <c r="F600" i="12"/>
  <c r="F529" i="12"/>
  <c r="F596" i="12"/>
  <c r="F119" i="12"/>
  <c r="F568" i="12"/>
  <c r="F161" i="12"/>
  <c r="F322" i="12"/>
  <c r="F594" i="12"/>
  <c r="F67" i="12"/>
  <c r="F249" i="12"/>
  <c r="F286" i="12"/>
  <c r="F583" i="12"/>
  <c r="F345" i="12"/>
  <c r="F357" i="12"/>
  <c r="F268" i="12"/>
  <c r="F565" i="12"/>
  <c r="F123" i="12"/>
  <c r="F89" i="12"/>
  <c r="F42" i="12"/>
  <c r="F195" i="12"/>
  <c r="F382" i="12"/>
  <c r="F350" i="12"/>
  <c r="F272" i="12"/>
  <c r="F54" i="12"/>
  <c r="F376" i="12"/>
  <c r="F556" i="12"/>
  <c r="F239" i="12"/>
  <c r="F587" i="12"/>
  <c r="F145" i="12"/>
  <c r="F450" i="12"/>
  <c r="F258" i="12"/>
  <c r="F279" i="12"/>
  <c r="F364" i="12"/>
  <c r="F35" i="12"/>
  <c r="F194" i="12"/>
  <c r="F115" i="12"/>
  <c r="F473" i="12"/>
  <c r="F593" i="12"/>
  <c r="F248" i="12"/>
  <c r="F562" i="12"/>
  <c r="F190" i="12"/>
  <c r="F433" i="12"/>
  <c r="F490" i="12"/>
  <c r="F182" i="12"/>
  <c r="F225" i="12"/>
  <c r="F236" i="12"/>
  <c r="F604" i="12"/>
  <c r="F425" i="12"/>
  <c r="F323" i="12"/>
  <c r="F304" i="12"/>
  <c r="F457" i="12"/>
  <c r="F24" i="12"/>
  <c r="F120" i="12"/>
  <c r="F549" i="12"/>
  <c r="F335" i="12"/>
  <c r="F530" i="12"/>
  <c r="F390" i="12"/>
  <c r="F318" i="12"/>
  <c r="F217" i="12"/>
  <c r="F555" i="12"/>
  <c r="F66" i="12"/>
  <c r="F317" i="12"/>
  <c r="F142" i="12"/>
  <c r="F298" i="12"/>
  <c r="F510" i="12"/>
  <c r="F149" i="12"/>
  <c r="F143" i="12"/>
  <c r="F154" i="12"/>
  <c r="F430" i="12"/>
  <c r="F250" i="12"/>
  <c r="F343" i="12"/>
  <c r="F348" i="12"/>
  <c r="F363" i="12"/>
  <c r="F470" i="12"/>
  <c r="F543" i="12"/>
  <c r="F449" i="12"/>
  <c r="F192" i="12"/>
  <c r="F292" i="12"/>
  <c r="F400" i="12"/>
  <c r="F360" i="12"/>
  <c r="F167" i="12"/>
  <c r="F524" i="12"/>
  <c r="F320" i="12"/>
  <c r="F144" i="12"/>
  <c r="F41" i="12"/>
  <c r="F95" i="12"/>
  <c r="F98" i="12"/>
  <c r="F466" i="12"/>
  <c r="F196" i="12"/>
  <c r="F308" i="12"/>
  <c r="F483" i="12"/>
  <c r="F526" i="12"/>
  <c r="F116" i="12"/>
  <c r="F511" i="12"/>
  <c r="F534" i="12"/>
  <c r="F571" i="12"/>
  <c r="F86" i="12"/>
  <c r="F402" i="12"/>
  <c r="F366" i="12"/>
  <c r="F416" i="12"/>
  <c r="F184" i="12"/>
  <c r="F574" i="12"/>
  <c r="F387" i="12"/>
  <c r="F613" i="12"/>
  <c r="F514" i="12"/>
  <c r="F58" i="12"/>
  <c r="F259" i="12"/>
  <c r="F267" i="12"/>
  <c r="F456" i="12"/>
  <c r="F418" i="12"/>
  <c r="F469" i="12"/>
  <c r="F203" i="12"/>
  <c r="F403" i="12"/>
  <c r="F275" i="12"/>
  <c r="F590" i="12"/>
  <c r="F218" i="12"/>
  <c r="F138" i="12"/>
  <c r="F547" i="12"/>
  <c r="F127" i="12"/>
  <c r="F133" i="12"/>
  <c r="F83" i="12"/>
  <c r="F601" i="12"/>
  <c r="F609" i="12"/>
  <c r="F374" i="12"/>
  <c r="F197" i="12"/>
  <c r="F37" i="12"/>
  <c r="F114" i="12"/>
  <c r="F130" i="12"/>
  <c r="F531" i="12"/>
  <c r="F454" i="12"/>
  <c r="F505" i="12"/>
  <c r="F388" i="12"/>
  <c r="F517" i="12"/>
  <c r="F228" i="12"/>
  <c r="F467" i="12"/>
  <c r="F552" i="12"/>
  <c r="F362" i="12"/>
  <c r="F168" i="12"/>
  <c r="F159" i="12"/>
  <c r="F573" i="12"/>
  <c r="F397" i="12"/>
  <c r="F477" i="12"/>
  <c r="F235" i="12"/>
  <c r="F569" i="12"/>
  <c r="F39" i="12"/>
  <c r="F582" i="12"/>
  <c r="F443" i="12"/>
  <c r="F544" i="12"/>
  <c r="F614" i="12"/>
  <c r="F290" i="12"/>
  <c r="F32" i="12"/>
  <c r="F550" i="12"/>
  <c r="F407" i="12"/>
  <c r="F548" i="12"/>
  <c r="F462" i="12"/>
  <c r="F591" i="12"/>
  <c r="F28" i="12"/>
  <c r="F405" i="12"/>
  <c r="F421" i="12"/>
  <c r="F173" i="12"/>
  <c r="F20" i="12"/>
  <c r="F518" i="12"/>
  <c r="F227" i="12"/>
  <c r="F85" i="12"/>
  <c r="F202" i="12"/>
  <c r="F331" i="12"/>
  <c r="F415" i="12"/>
  <c r="F55" i="12"/>
  <c r="F247" i="12"/>
  <c r="F260" i="12"/>
  <c r="F480" i="12"/>
  <c r="F442" i="12"/>
  <c r="F262" i="12"/>
  <c r="F375" i="12"/>
  <c r="F496" i="12"/>
  <c r="F566" i="12"/>
  <c r="F385" i="12"/>
  <c r="F572" i="12"/>
  <c r="F179" i="12"/>
  <c r="F77" i="12"/>
  <c r="F224" i="12"/>
  <c r="F412" i="12"/>
  <c r="F281" i="12"/>
  <c r="F206" i="12"/>
  <c r="F152" i="12"/>
  <c r="F68" i="12"/>
  <c r="F321" i="12"/>
  <c r="F606" i="12"/>
  <c r="F226" i="12"/>
  <c r="F210" i="12"/>
  <c r="F45" i="12"/>
  <c r="F448" i="12"/>
  <c r="F81" i="12"/>
  <c r="F44" i="12"/>
  <c r="F509" i="12"/>
  <c r="F378" i="12"/>
  <c r="F129" i="12"/>
  <c r="F265" i="12"/>
  <c r="F617" i="12"/>
  <c r="F486" i="12"/>
  <c r="F160" i="12"/>
  <c r="F579" i="12"/>
  <c r="F460" i="12"/>
  <c r="F488" i="12"/>
  <c r="F528" i="12"/>
  <c r="F564" i="12"/>
  <c r="F19" i="12"/>
  <c r="F542" i="12"/>
  <c r="F580" i="12"/>
  <c r="D30" i="17"/>
  <c r="D31" i="17"/>
  <c r="D29" i="17"/>
  <c r="P82" i="17" s="1"/>
  <c r="D32" i="17"/>
  <c r="P81" i="17" s="1"/>
  <c r="G117" i="13"/>
  <c r="G132" i="13"/>
  <c r="G127" i="13"/>
  <c r="E65" i="9"/>
  <c r="E66" i="9"/>
  <c r="R125" i="9" s="1"/>
  <c r="E61" i="9"/>
  <c r="C135" i="12"/>
  <c r="C436" i="12"/>
  <c r="C400" i="12"/>
  <c r="C22" i="12"/>
  <c r="C561" i="12"/>
  <c r="C493" i="12"/>
  <c r="C26" i="12"/>
  <c r="C20" i="12"/>
  <c r="C277" i="12"/>
  <c r="C302" i="12"/>
  <c r="C312" i="12"/>
  <c r="C130" i="12"/>
  <c r="C419" i="12"/>
  <c r="C134" i="12"/>
  <c r="C200" i="12"/>
  <c r="F23" i="14"/>
  <c r="F22" i="14"/>
  <c r="T64" i="14" s="1"/>
  <c r="F24" i="14"/>
  <c r="F25" i="14"/>
  <c r="T63" i="14" s="1"/>
  <c r="G32" i="9"/>
  <c r="G34" i="9"/>
  <c r="V141" i="9" s="1"/>
  <c r="G31" i="9"/>
  <c r="V142" i="9" s="1"/>
  <c r="G30" i="9"/>
  <c r="G33" i="9"/>
  <c r="D32" i="9"/>
  <c r="D33" i="9"/>
  <c r="D30" i="9"/>
  <c r="D31" i="9"/>
  <c r="P142" i="9" s="1"/>
  <c r="D34" i="9"/>
  <c r="P141" i="9" s="1"/>
  <c r="F300" i="11"/>
  <c r="F319" i="11"/>
  <c r="B342" i="11"/>
  <c r="G22" i="14"/>
  <c r="V64" i="14" s="1"/>
  <c r="G24" i="14"/>
  <c r="G23" i="14"/>
  <c r="G25" i="14"/>
  <c r="V63" i="14" s="1"/>
  <c r="E294" i="11"/>
  <c r="E68" i="9"/>
  <c r="R124" i="9" s="1"/>
  <c r="E67" i="9"/>
  <c r="E63" i="9"/>
  <c r="E64" i="9"/>
  <c r="E223" i="11"/>
  <c r="E298" i="11" s="1"/>
  <c r="E224" i="11"/>
  <c r="E211" i="11"/>
  <c r="E213" i="11"/>
  <c r="E284" i="11"/>
  <c r="E179" i="11"/>
  <c r="E250" i="11" s="1"/>
  <c r="E8" i="12" s="1"/>
  <c r="E8" i="9"/>
  <c r="E210" i="11"/>
  <c r="E281" i="11" s="1"/>
  <c r="C221" i="12"/>
  <c r="C197" i="12"/>
  <c r="C149" i="12"/>
  <c r="C205" i="12"/>
  <c r="C579" i="12"/>
  <c r="C95" i="12"/>
  <c r="C325" i="12"/>
  <c r="C243" i="12"/>
  <c r="C538" i="12"/>
  <c r="C460" i="12"/>
  <c r="C496" i="12"/>
  <c r="C21" i="12"/>
  <c r="C614" i="12"/>
  <c r="C229" i="12"/>
  <c r="C163" i="12"/>
  <c r="C145" i="12"/>
  <c r="C537" i="12"/>
  <c r="C399" i="12"/>
  <c r="C260" i="12"/>
  <c r="C350" i="12"/>
  <c r="C174" i="12"/>
  <c r="C65" i="12"/>
  <c r="C314" i="12"/>
  <c r="C184" i="12"/>
  <c r="C402" i="12"/>
  <c r="C482" i="12"/>
  <c r="C127" i="12"/>
  <c r="C187" i="12"/>
  <c r="C167" i="12"/>
  <c r="C112" i="12"/>
  <c r="C480" i="12"/>
  <c r="C32" i="12"/>
  <c r="C207" i="12"/>
  <c r="C367" i="12"/>
  <c r="G299" i="11"/>
  <c r="G300" i="11" s="1"/>
  <c r="G225" i="11"/>
  <c r="D11" i="12"/>
  <c r="D119" i="12" s="1"/>
  <c r="D212" i="11"/>
  <c r="D282" i="11"/>
  <c r="D231" i="11"/>
  <c r="C319" i="11"/>
  <c r="D258" i="11"/>
  <c r="D262" i="11"/>
  <c r="C388" i="12" l="1"/>
  <c r="C305" i="12"/>
  <c r="C77" i="12"/>
  <c r="C42" i="12"/>
  <c r="C316" i="12"/>
  <c r="C190" i="12"/>
  <c r="C466" i="12"/>
  <c r="C285" i="12"/>
  <c r="C545" i="12"/>
  <c r="C332" i="12"/>
  <c r="C170" i="12"/>
  <c r="C19" i="12"/>
  <c r="C255" i="12"/>
  <c r="C48" i="12"/>
  <c r="C224" i="12"/>
  <c r="C507" i="12"/>
  <c r="C470" i="12"/>
  <c r="C81" i="12"/>
  <c r="C423" i="12"/>
  <c r="C61" i="12"/>
  <c r="C476" i="12"/>
  <c r="C80" i="12"/>
  <c r="C34" i="12"/>
  <c r="C234" i="12"/>
  <c r="C416" i="12"/>
  <c r="C303" i="12"/>
  <c r="C309" i="12"/>
  <c r="C548" i="12"/>
  <c r="C133" i="12"/>
  <c r="C494" i="12"/>
  <c r="C335" i="12"/>
  <c r="C107" i="12"/>
  <c r="C467" i="12"/>
  <c r="C526" i="12"/>
  <c r="C76" i="12"/>
  <c r="C100" i="12"/>
  <c r="C138" i="12"/>
  <c r="C318" i="12"/>
  <c r="C142" i="12"/>
  <c r="C209" i="12"/>
  <c r="C428" i="12"/>
  <c r="C75" i="12"/>
  <c r="C33" i="12"/>
  <c r="C408" i="12"/>
  <c r="C300" i="12"/>
  <c r="C609" i="12"/>
  <c r="C238" i="12"/>
  <c r="F283" i="11"/>
  <c r="C132" i="12"/>
  <c r="C513" i="12"/>
  <c r="C280" i="12"/>
  <c r="C479" i="12"/>
  <c r="C363" i="12"/>
  <c r="C562" i="12"/>
  <c r="C346" i="12"/>
  <c r="C591" i="12"/>
  <c r="C73" i="12"/>
  <c r="C152" i="12"/>
  <c r="H278" i="12"/>
  <c r="H229" i="12"/>
  <c r="D308" i="11"/>
  <c r="F309" i="11"/>
  <c r="C295" i="12"/>
  <c r="C157" i="12"/>
  <c r="C343" i="12"/>
  <c r="C527" i="12"/>
  <c r="C453" i="12"/>
  <c r="C276" i="12"/>
  <c r="C256" i="12"/>
  <c r="C155" i="12"/>
  <c r="C394" i="12"/>
  <c r="C161" i="12"/>
  <c r="C41" i="12"/>
  <c r="C242" i="12"/>
  <c r="C468" i="12"/>
  <c r="C262" i="12"/>
  <c r="C103" i="12"/>
  <c r="C472" i="12"/>
  <c r="C233" i="12"/>
  <c r="C38" i="12"/>
  <c r="C366" i="12"/>
  <c r="C334" i="12"/>
  <c r="C206" i="12"/>
  <c r="C329" i="12"/>
  <c r="C188" i="12"/>
  <c r="C522" i="12"/>
  <c r="C92" i="12"/>
  <c r="C505" i="12"/>
  <c r="C189" i="12"/>
  <c r="C220" i="12"/>
  <c r="C246" i="12"/>
  <c r="C251" i="12"/>
  <c r="C146" i="12"/>
  <c r="C529" i="12"/>
  <c r="C481" i="12"/>
  <c r="C308" i="12"/>
  <c r="C264" i="12"/>
  <c r="C608" i="12"/>
  <c r="C417" i="12"/>
  <c r="C341" i="12"/>
  <c r="C488" i="12"/>
  <c r="C571" i="12"/>
  <c r="C179" i="12"/>
  <c r="C225" i="12"/>
  <c r="C565" i="12"/>
  <c r="C532" i="12"/>
  <c r="C289" i="12"/>
  <c r="C469" i="12"/>
  <c r="C373" i="12"/>
  <c r="C104" i="12"/>
  <c r="C52" i="12"/>
  <c r="C82" i="12"/>
  <c r="C164" i="12"/>
  <c r="C432" i="12"/>
  <c r="C180" i="12"/>
  <c r="C409" i="12"/>
  <c r="C23" i="12"/>
  <c r="C237" i="12"/>
  <c r="C572" i="12"/>
  <c r="C597" i="12"/>
  <c r="C67" i="12"/>
  <c r="C546" i="12"/>
  <c r="C606" i="12"/>
  <c r="C283" i="12"/>
  <c r="C299" i="12"/>
  <c r="C396" i="12"/>
  <c r="C270" i="12"/>
  <c r="C425" i="12"/>
  <c r="C576" i="12"/>
  <c r="C415" i="12"/>
  <c r="C557" i="12"/>
  <c r="C365" i="12"/>
  <c r="C344" i="12"/>
  <c r="C203" i="12"/>
  <c r="C542" i="12"/>
  <c r="C573" i="12"/>
  <c r="C336" i="12"/>
  <c r="C160" i="12"/>
  <c r="C575" i="12"/>
  <c r="C165" i="12"/>
  <c r="C298" i="12"/>
  <c r="C439" i="12"/>
  <c r="C445" i="12"/>
  <c r="C156" i="12"/>
  <c r="C99" i="12"/>
  <c r="C213" i="12"/>
  <c r="C315" i="12"/>
  <c r="C89" i="12"/>
  <c r="C269" i="12"/>
  <c r="C549" i="12"/>
  <c r="C485" i="12"/>
  <c r="C232" i="12"/>
  <c r="C339" i="12"/>
  <c r="C204" i="12"/>
  <c r="C301" i="12"/>
  <c r="C102" i="12"/>
  <c r="C324" i="12"/>
  <c r="C349" i="12"/>
  <c r="C88" i="12"/>
  <c r="C376" i="12"/>
  <c r="C553" i="12"/>
  <c r="C178" i="12"/>
  <c r="C340" i="12"/>
  <c r="C51" i="12"/>
  <c r="C592" i="12"/>
  <c r="C321" i="12"/>
  <c r="C87" i="12"/>
  <c r="C62" i="12"/>
  <c r="C459" i="12"/>
  <c r="C56" i="12"/>
  <c r="C514" i="12"/>
  <c r="C511" i="12"/>
  <c r="C55" i="12"/>
  <c r="C273" i="12"/>
  <c r="C327" i="12"/>
  <c r="C175" i="12"/>
  <c r="C259" i="12"/>
  <c r="C359" i="12"/>
  <c r="C523" i="12"/>
  <c r="C559" i="12"/>
  <c r="C501" i="12"/>
  <c r="C118" i="12"/>
  <c r="C137" i="12"/>
  <c r="C124" i="12"/>
  <c r="C411" i="12"/>
  <c r="C258" i="12"/>
  <c r="C296" i="12"/>
  <c r="C420" i="12"/>
  <c r="C410" i="12"/>
  <c r="C227" i="12"/>
  <c r="C311" i="12"/>
  <c r="C497" i="12"/>
  <c r="C374" i="12"/>
  <c r="C128" i="12"/>
  <c r="C563" i="12"/>
  <c r="C60" i="12"/>
  <c r="C461" i="12"/>
  <c r="C353" i="12"/>
  <c r="C59" i="12"/>
  <c r="C250" i="12"/>
  <c r="C560" i="12"/>
  <c r="C171" i="12"/>
  <c r="C148" i="12"/>
  <c r="C539" i="12"/>
  <c r="C338" i="12"/>
  <c r="C451" i="12"/>
  <c r="C352" i="12"/>
  <c r="C115" i="12"/>
  <c r="C288" i="12"/>
  <c r="C502" i="12"/>
  <c r="C57" i="12"/>
  <c r="C585" i="12"/>
  <c r="C49" i="12"/>
  <c r="C235" i="12"/>
  <c r="C604" i="12"/>
  <c r="C274" i="12"/>
  <c r="C567" i="12"/>
  <c r="C96" i="12"/>
  <c r="C442" i="12"/>
  <c r="C506" i="12"/>
  <c r="C223" i="12"/>
  <c r="C192" i="12"/>
  <c r="C239" i="12"/>
  <c r="C362" i="12"/>
  <c r="C382" i="12"/>
  <c r="C228" i="12"/>
  <c r="C440" i="12"/>
  <c r="C378" i="12"/>
  <c r="C414" i="12"/>
  <c r="C30" i="12"/>
  <c r="C304" i="12"/>
  <c r="C125" i="12"/>
  <c r="C212" i="12"/>
  <c r="C290" i="12"/>
  <c r="C183" i="12"/>
  <c r="C272" i="12"/>
  <c r="C208" i="12"/>
  <c r="C278" i="12"/>
  <c r="C401" i="12"/>
  <c r="C219" i="12"/>
  <c r="C486" i="12"/>
  <c r="C90" i="12"/>
  <c r="C435" i="12"/>
  <c r="C404" i="12"/>
  <c r="C421" i="12"/>
  <c r="C524" i="12"/>
  <c r="C317" i="12"/>
  <c r="C166" i="12"/>
  <c r="C292" i="12"/>
  <c r="C405" i="12"/>
  <c r="C319" i="12"/>
  <c r="C580" i="12"/>
  <c r="C500" i="12"/>
  <c r="C330" i="12"/>
  <c r="C214" i="12"/>
  <c r="C120" i="12"/>
  <c r="C279" i="12"/>
  <c r="C69" i="12"/>
  <c r="C444" i="12"/>
  <c r="C248" i="12"/>
  <c r="C271" i="12"/>
  <c r="C50" i="12"/>
  <c r="C596" i="12"/>
  <c r="C616" i="12"/>
  <c r="C116" i="12"/>
  <c r="C612" i="12"/>
  <c r="C395" i="12"/>
  <c r="C47" i="12"/>
  <c r="C531" i="12"/>
  <c r="C361" i="12"/>
  <c r="C105" i="12"/>
  <c r="C173" i="12"/>
  <c r="C462" i="12"/>
  <c r="C471" i="12"/>
  <c r="C122" i="12"/>
  <c r="C510" i="12"/>
  <c r="C381" i="12"/>
  <c r="C377" i="12"/>
  <c r="C79" i="12"/>
  <c r="C443" i="12"/>
  <c r="C144" i="12"/>
  <c r="C162" i="12"/>
  <c r="C94" i="12"/>
  <c r="C328" i="12"/>
  <c r="C347" i="12"/>
  <c r="C28" i="12"/>
  <c r="C607" i="12"/>
  <c r="C369" i="12"/>
  <c r="C72" i="12"/>
  <c r="C392" i="12"/>
  <c r="C534" i="12"/>
  <c r="C457" i="12"/>
  <c r="C484" i="12"/>
  <c r="C554" i="12"/>
  <c r="C379" i="12"/>
  <c r="C86" i="12"/>
  <c r="C587" i="12"/>
  <c r="C578" i="12"/>
  <c r="C463" i="12"/>
  <c r="C143" i="12"/>
  <c r="C422" i="12"/>
  <c r="C516" i="12"/>
  <c r="C521" i="12"/>
  <c r="C441" i="12"/>
  <c r="C393" i="12"/>
  <c r="C351" i="12"/>
  <c r="C438" i="12"/>
  <c r="C37" i="12"/>
  <c r="C368" i="12"/>
  <c r="C383" i="12"/>
  <c r="C168" i="12"/>
  <c r="C615" i="12"/>
  <c r="C210" i="12"/>
  <c r="C449" i="12"/>
  <c r="C98" i="12"/>
  <c r="C487" i="12"/>
  <c r="C385" i="12"/>
  <c r="C437" i="12"/>
  <c r="C158" i="12"/>
  <c r="C483" i="12"/>
  <c r="C84" i="12"/>
  <c r="C266" i="12"/>
  <c r="C520" i="12"/>
  <c r="C448" i="12"/>
  <c r="C177" i="12"/>
  <c r="C66" i="12"/>
  <c r="C574" i="12"/>
  <c r="C547" i="12"/>
  <c r="C169" i="12"/>
  <c r="C194" i="12"/>
  <c r="C372" i="12"/>
  <c r="C518" i="12"/>
  <c r="C386" i="12"/>
  <c r="C475" i="12"/>
  <c r="C313" i="12"/>
  <c r="C536" i="12"/>
  <c r="C140" i="12"/>
  <c r="C499" i="12"/>
  <c r="C412" i="12"/>
  <c r="C586" i="12"/>
  <c r="C477" i="12"/>
  <c r="C540" i="12"/>
  <c r="C202" i="12"/>
  <c r="C337" i="12"/>
  <c r="C109" i="12"/>
  <c r="C358" i="12"/>
  <c r="C380" i="12"/>
  <c r="C605" i="12"/>
  <c r="C613" i="12"/>
  <c r="C113" i="12"/>
  <c r="C222" i="12"/>
  <c r="C240" i="12"/>
  <c r="C371" i="12"/>
  <c r="C218" i="12"/>
  <c r="C186" i="12"/>
  <c r="C70" i="12"/>
  <c r="C101" i="12"/>
  <c r="C287" i="12"/>
  <c r="C261" i="12"/>
  <c r="C129" i="12"/>
  <c r="C517" i="12"/>
  <c r="C131" i="12"/>
  <c r="C478" i="12"/>
  <c r="C147" i="12"/>
  <c r="C427" i="12"/>
  <c r="C556" i="12"/>
  <c r="C245" i="12"/>
  <c r="C297" i="12"/>
  <c r="C293" i="12"/>
  <c r="C602" i="12"/>
  <c r="C150" i="12"/>
  <c r="C265" i="12"/>
  <c r="C29" i="12"/>
  <c r="C594" i="12"/>
  <c r="C106" i="12"/>
  <c r="C40" i="12"/>
  <c r="C431" i="12"/>
  <c r="C123" i="12"/>
  <c r="C391" i="12"/>
  <c r="C498" i="12"/>
  <c r="C403" i="12"/>
  <c r="C533" i="12"/>
  <c r="C217" i="12"/>
  <c r="H549" i="12"/>
  <c r="H146" i="12"/>
  <c r="H324" i="12"/>
  <c r="D303" i="11"/>
  <c r="D287" i="11"/>
  <c r="C515" i="12"/>
  <c r="C454" i="12"/>
  <c r="C231" i="12"/>
  <c r="C121" i="12"/>
  <c r="C569" i="12"/>
  <c r="C590" i="12"/>
  <c r="C199" i="12"/>
  <c r="C326" i="12"/>
  <c r="C154" i="12"/>
  <c r="C241" i="12"/>
  <c r="C119" i="12"/>
  <c r="C110" i="12"/>
  <c r="C108" i="12"/>
  <c r="C447" i="12"/>
  <c r="C589" i="12"/>
  <c r="C519" i="12"/>
  <c r="C275" i="12"/>
  <c r="C126" i="12"/>
  <c r="C211" i="12"/>
  <c r="C249" i="12"/>
  <c r="C27" i="12"/>
  <c r="C558" i="12"/>
  <c r="C68" i="12"/>
  <c r="C503" i="12"/>
  <c r="C582" i="12"/>
  <c r="C267" i="12"/>
  <c r="C141" i="12"/>
  <c r="C97" i="12"/>
  <c r="C357" i="12"/>
  <c r="C159" i="12"/>
  <c r="C230" i="12"/>
  <c r="C253" i="12"/>
  <c r="C185" i="12"/>
  <c r="C495" i="12"/>
  <c r="C263" i="12"/>
  <c r="C583" i="12"/>
  <c r="C54" i="12"/>
  <c r="C570" i="12"/>
  <c r="C599" i="12"/>
  <c r="C577" i="12"/>
  <c r="C196" i="12"/>
  <c r="C364" i="12"/>
  <c r="C434" i="12"/>
  <c r="C43" i="12"/>
  <c r="C525" i="12"/>
  <c r="C610" i="12"/>
  <c r="C593" i="12"/>
  <c r="C35" i="12"/>
  <c r="C398" i="12"/>
  <c r="C551" i="12"/>
  <c r="C581" i="12"/>
  <c r="C552" i="12"/>
  <c r="C244" i="12"/>
  <c r="C44" i="12"/>
  <c r="C195" i="12"/>
  <c r="C247" i="12"/>
  <c r="C375" i="12"/>
  <c r="C543" i="12"/>
  <c r="C85" i="12"/>
  <c r="C509" i="12"/>
  <c r="C74" i="12"/>
  <c r="C151" i="12"/>
  <c r="C63" i="12"/>
  <c r="C384" i="12"/>
  <c r="C544" i="12"/>
  <c r="C64" i="12"/>
  <c r="C257" i="12"/>
  <c r="C345" i="12"/>
  <c r="C473" i="12"/>
  <c r="C356" i="12"/>
  <c r="C36" i="12"/>
  <c r="C45" i="12"/>
  <c r="C418" i="12"/>
  <c r="C489" i="12"/>
  <c r="C284" i="12"/>
  <c r="C390" i="12"/>
  <c r="C429" i="12"/>
  <c r="C407" i="12"/>
  <c r="C111" i="12"/>
  <c r="C182" i="12"/>
  <c r="C181" i="12"/>
  <c r="C53" i="12"/>
  <c r="C490" i="12"/>
  <c r="C528" i="12"/>
  <c r="C452" i="12"/>
  <c r="C215" i="12"/>
  <c r="C611" i="12"/>
  <c r="C550" i="12"/>
  <c r="C176" i="12"/>
  <c r="C492" i="12"/>
  <c r="C433" i="12"/>
  <c r="C446" i="12"/>
  <c r="C617" i="12"/>
  <c r="C588" i="12"/>
  <c r="C306" i="12"/>
  <c r="C291" i="12"/>
  <c r="C456" i="12"/>
  <c r="C464" i="12"/>
  <c r="C18" i="12"/>
  <c r="C458" i="12"/>
  <c r="C320" i="12"/>
  <c r="C397" i="12"/>
  <c r="C600" i="12"/>
  <c r="C541" i="12"/>
  <c r="C252" i="12"/>
  <c r="C322" i="12"/>
  <c r="C360" i="12"/>
  <c r="C286" i="12"/>
  <c r="C564" i="12"/>
  <c r="C307" i="12"/>
  <c r="C198" i="12"/>
  <c r="C281" i="12"/>
  <c r="C555" i="12"/>
  <c r="C508" i="12"/>
  <c r="C24" i="12"/>
  <c r="C430" i="12"/>
  <c r="C226" i="12"/>
  <c r="C342" i="12"/>
  <c r="C455" i="12"/>
  <c r="C450" i="12"/>
  <c r="C406" i="12"/>
  <c r="C236" i="12"/>
  <c r="C354" i="12"/>
  <c r="C370" i="12"/>
  <c r="C601" i="12"/>
  <c r="C333" i="12"/>
  <c r="C474" i="12"/>
  <c r="C491" i="12"/>
  <c r="C46" i="12"/>
  <c r="C331" i="12"/>
  <c r="C310" i="12"/>
  <c r="C568" i="12"/>
  <c r="C254" i="12"/>
  <c r="C39" i="12"/>
  <c r="C598" i="12"/>
  <c r="C83" i="12"/>
  <c r="C78" i="12"/>
  <c r="C191" i="12"/>
  <c r="C413" i="12"/>
  <c r="C355" i="12"/>
  <c r="C323" i="12"/>
  <c r="C603" i="12"/>
  <c r="C153" i="12"/>
  <c r="C139" i="12"/>
  <c r="C389" i="12"/>
  <c r="C172" i="12"/>
  <c r="C566" i="12"/>
  <c r="C31" i="12"/>
  <c r="C136" i="12"/>
  <c r="C193" i="12"/>
  <c r="C294" i="12"/>
  <c r="C584" i="12"/>
  <c r="C216" i="12"/>
  <c r="C25" i="12"/>
  <c r="C282" i="12"/>
  <c r="C114" i="12"/>
  <c r="C58" i="12"/>
  <c r="C530" i="12"/>
  <c r="C93" i="12"/>
  <c r="C465" i="12"/>
  <c r="C535" i="12"/>
  <c r="C424" i="12"/>
  <c r="H385" i="12"/>
  <c r="H149" i="12"/>
  <c r="H311" i="12"/>
  <c r="H373" i="12"/>
  <c r="H274" i="12"/>
  <c r="H192" i="12"/>
  <c r="H595" i="12"/>
  <c r="G388" i="12"/>
  <c r="D288" i="11"/>
  <c r="I12" i="12" s="1"/>
  <c r="K334" i="12"/>
  <c r="H139" i="12"/>
  <c r="H303" i="12"/>
  <c r="H114" i="12"/>
  <c r="H226" i="12"/>
  <c r="H465" i="12"/>
  <c r="H500" i="12"/>
  <c r="H178" i="12"/>
  <c r="H559" i="12"/>
  <c r="H533" i="12"/>
  <c r="H112" i="12"/>
  <c r="H168" i="12"/>
  <c r="H268" i="12"/>
  <c r="H208" i="12"/>
  <c r="H36" i="12"/>
  <c r="D76" i="12"/>
  <c r="H332" i="12"/>
  <c r="H215" i="12"/>
  <c r="H189" i="12"/>
  <c r="H418" i="12"/>
  <c r="H151" i="12"/>
  <c r="H40" i="12"/>
  <c r="H371" i="12"/>
  <c r="H348" i="12"/>
  <c r="H537" i="12"/>
  <c r="H401" i="12"/>
  <c r="H495" i="12"/>
  <c r="H593" i="12"/>
  <c r="H180" i="12"/>
  <c r="D302" i="11"/>
  <c r="D378" i="12"/>
  <c r="H148" i="12"/>
  <c r="H46" i="12"/>
  <c r="H293" i="12"/>
  <c r="H154" i="12"/>
  <c r="H158" i="12"/>
  <c r="H419" i="12"/>
  <c r="H271" i="12"/>
  <c r="H605" i="12"/>
  <c r="H31" i="12"/>
  <c r="H561" i="12"/>
  <c r="H468" i="12"/>
  <c r="H209" i="12"/>
  <c r="H530" i="12"/>
  <c r="H198" i="12"/>
  <c r="D330" i="11"/>
  <c r="I8" i="12" s="1"/>
  <c r="D278" i="12"/>
  <c r="D272" i="12"/>
  <c r="G52" i="12"/>
  <c r="D301" i="11"/>
  <c r="D286" i="11"/>
  <c r="D318" i="11"/>
  <c r="D285" i="11"/>
  <c r="D63" i="12"/>
  <c r="G143" i="12"/>
  <c r="G150" i="12"/>
  <c r="H57" i="12"/>
  <c r="H408" i="12"/>
  <c r="H153" i="12"/>
  <c r="H38" i="12"/>
  <c r="H558" i="12"/>
  <c r="H123" i="12"/>
  <c r="H499" i="12"/>
  <c r="H402" i="12"/>
  <c r="H358" i="12"/>
  <c r="H82" i="12"/>
  <c r="H122" i="12"/>
  <c r="H357" i="12"/>
  <c r="H290" i="12"/>
  <c r="H273" i="12"/>
  <c r="H52" i="12"/>
  <c r="H320" i="12"/>
  <c r="H289" i="12"/>
  <c r="H257" i="12"/>
  <c r="H98" i="12"/>
  <c r="H281" i="12"/>
  <c r="H569" i="12"/>
  <c r="H176" i="12"/>
  <c r="H550" i="12"/>
  <c r="H45" i="12"/>
  <c r="H201" i="12"/>
  <c r="H220" i="12"/>
  <c r="H540" i="12"/>
  <c r="G243" i="12"/>
  <c r="G186" i="12"/>
  <c r="E308" i="11"/>
  <c r="G358" i="12"/>
  <c r="G353" i="12"/>
  <c r="H269" i="12"/>
  <c r="H106" i="12"/>
  <c r="H292" i="12"/>
  <c r="H450" i="12"/>
  <c r="H573" i="12"/>
  <c r="H600" i="12"/>
  <c r="H194" i="12"/>
  <c r="H118" i="12"/>
  <c r="H126" i="12"/>
  <c r="H41" i="12"/>
  <c r="H355" i="12"/>
  <c r="H184" i="12"/>
  <c r="H381" i="12"/>
  <c r="H395" i="12"/>
  <c r="H564" i="12"/>
  <c r="H99" i="12"/>
  <c r="H409" i="12"/>
  <c r="H503" i="12"/>
  <c r="H509" i="12"/>
  <c r="H211" i="12"/>
  <c r="H116" i="12"/>
  <c r="H145" i="12"/>
  <c r="H413" i="12"/>
  <c r="H346" i="12"/>
  <c r="H574" i="12"/>
  <c r="H425" i="12"/>
  <c r="H326" i="12"/>
  <c r="D185" i="12"/>
  <c r="D322" i="12"/>
  <c r="G43" i="12"/>
  <c r="G471" i="12"/>
  <c r="G481" i="12"/>
  <c r="G133" i="12"/>
  <c r="D429" i="12"/>
  <c r="D453" i="12"/>
  <c r="D524" i="12"/>
  <c r="E318" i="11"/>
  <c r="G461" i="12"/>
  <c r="G24" i="12"/>
  <c r="G112" i="12"/>
  <c r="D264" i="12"/>
  <c r="D497" i="12"/>
  <c r="D40" i="12"/>
  <c r="D35" i="12"/>
  <c r="D279" i="12"/>
  <c r="G165" i="12"/>
  <c r="G533" i="12"/>
  <c r="G19" i="12"/>
  <c r="G360" i="12"/>
  <c r="G101" i="12"/>
  <c r="G470" i="12"/>
  <c r="G517" i="12"/>
  <c r="G155" i="12"/>
  <c r="D389" i="12"/>
  <c r="D358" i="12"/>
  <c r="D110" i="12"/>
  <c r="D365" i="12"/>
  <c r="D500" i="12"/>
  <c r="G94" i="12"/>
  <c r="G145" i="12"/>
  <c r="G164" i="12"/>
  <c r="G169" i="12"/>
  <c r="G296" i="12"/>
  <c r="G108" i="12"/>
  <c r="G167" i="12"/>
  <c r="G93" i="12"/>
  <c r="D555" i="12"/>
  <c r="D196" i="12"/>
  <c r="D161" i="12"/>
  <c r="D486" i="12"/>
  <c r="D259" i="12"/>
  <c r="D513" i="12"/>
  <c r="D60" i="12"/>
  <c r="D417" i="12"/>
  <c r="D595" i="12"/>
  <c r="H181" i="12"/>
  <c r="H238" i="12"/>
  <c r="H486" i="12"/>
  <c r="H63" i="12"/>
  <c r="H68" i="12"/>
  <c r="H508" i="12"/>
  <c r="H568" i="12"/>
  <c r="H478" i="12"/>
  <c r="H60" i="12"/>
  <c r="H578" i="12"/>
  <c r="H50" i="12"/>
  <c r="H404" i="12"/>
  <c r="H490" i="12"/>
  <c r="H157" i="12"/>
  <c r="H428" i="12"/>
  <c r="H397" i="12"/>
  <c r="H78" i="12"/>
  <c r="H258" i="12"/>
  <c r="H167" i="12"/>
  <c r="H329" i="12"/>
  <c r="H195" i="12"/>
  <c r="H392" i="12"/>
  <c r="H603" i="12"/>
  <c r="H572" i="12"/>
  <c r="H186" i="12"/>
  <c r="H483" i="12"/>
  <c r="H143" i="12"/>
  <c r="H526" i="12"/>
  <c r="H488" i="12"/>
  <c r="H492" i="12"/>
  <c r="H480" i="12"/>
  <c r="H455" i="12"/>
  <c r="H333" i="12"/>
  <c r="H222" i="12"/>
  <c r="H421" i="12"/>
  <c r="H494" i="12"/>
  <c r="H55" i="12"/>
  <c r="H304" i="12"/>
  <c r="H466" i="12"/>
  <c r="H615" i="12"/>
  <c r="H565" i="12"/>
  <c r="H246" i="12"/>
  <c r="H451" i="12"/>
  <c r="H203" i="12"/>
  <c r="H581" i="12"/>
  <c r="H512" i="12"/>
  <c r="H447" i="12"/>
  <c r="H285" i="12"/>
  <c r="H294" i="12"/>
  <c r="H177" i="12"/>
  <c r="H545" i="12"/>
  <c r="H279" i="12"/>
  <c r="H272" i="12"/>
  <c r="H531" i="12"/>
  <c r="D567" i="12"/>
  <c r="D520" i="12"/>
  <c r="D401" i="12"/>
  <c r="D495" i="12"/>
  <c r="D238" i="12"/>
  <c r="D129" i="12"/>
  <c r="D215" i="12"/>
  <c r="D37" i="12"/>
  <c r="D168" i="12"/>
  <c r="D180" i="12"/>
  <c r="H551" i="12"/>
  <c r="H161" i="12"/>
  <c r="H489" i="12"/>
  <c r="H378" i="12"/>
  <c r="H206" i="12"/>
  <c r="H415" i="12"/>
  <c r="H231" i="12"/>
  <c r="H282" i="12"/>
  <c r="H64" i="12"/>
  <c r="H103" i="12"/>
  <c r="H541" i="12"/>
  <c r="H463" i="12"/>
  <c r="H335" i="12"/>
  <c r="H71" i="12"/>
  <c r="H163" i="12"/>
  <c r="H214" i="12"/>
  <c r="H473" i="12"/>
  <c r="H280" i="12"/>
  <c r="H129" i="12"/>
  <c r="H513" i="12"/>
  <c r="H456" i="12"/>
  <c r="H611" i="12"/>
  <c r="H253" i="12"/>
  <c r="H22" i="12"/>
  <c r="H313" i="12"/>
  <c r="H517" i="12"/>
  <c r="H340" i="12"/>
  <c r="H416" i="12"/>
  <c r="H244" i="12"/>
  <c r="H516" i="12"/>
  <c r="H199" i="12"/>
  <c r="H498" i="12"/>
  <c r="H218" i="12"/>
  <c r="H277" i="12"/>
  <c r="H73" i="12"/>
  <c r="H374" i="12"/>
  <c r="H438" i="12"/>
  <c r="H283" i="12"/>
  <c r="H444" i="12"/>
  <c r="H608" i="12"/>
  <c r="H364" i="12"/>
  <c r="H100" i="12"/>
  <c r="H76" i="12"/>
  <c r="H91" i="12"/>
  <c r="H104" i="12"/>
  <c r="H474" i="12"/>
  <c r="H389" i="12"/>
  <c r="H233" i="12"/>
  <c r="H528" i="12"/>
  <c r="H529" i="12"/>
  <c r="H555" i="12"/>
  <c r="H315" i="12"/>
  <c r="H51" i="12"/>
  <c r="D33" i="12"/>
  <c r="D531" i="12"/>
  <c r="D59" i="12"/>
  <c r="D550" i="12"/>
  <c r="D277" i="12"/>
  <c r="D393" i="12"/>
  <c r="D597" i="12"/>
  <c r="D360" i="12"/>
  <c r="D604" i="12"/>
  <c r="D593" i="12"/>
  <c r="D461" i="12"/>
  <c r="D20" i="12"/>
  <c r="D224" i="12"/>
  <c r="D229" i="12"/>
  <c r="D305" i="12"/>
  <c r="D361" i="12"/>
  <c r="D614" i="12"/>
  <c r="D111" i="12"/>
  <c r="D236" i="12"/>
  <c r="G496" i="12"/>
  <c r="G248" i="12"/>
  <c r="G290" i="12"/>
  <c r="G254" i="12"/>
  <c r="G362" i="12"/>
  <c r="G237" i="12"/>
  <c r="G63" i="12"/>
  <c r="G85" i="12"/>
  <c r="G596" i="12"/>
  <c r="G317" i="12"/>
  <c r="G433" i="12"/>
  <c r="G451" i="12"/>
  <c r="G449" i="12"/>
  <c r="G540" i="12"/>
  <c r="G32" i="12"/>
  <c r="G223" i="12"/>
  <c r="G159" i="12"/>
  <c r="D329" i="12"/>
  <c r="D349" i="12"/>
  <c r="D54" i="12"/>
  <c r="D22" i="12"/>
  <c r="D537" i="12"/>
  <c r="D457" i="12"/>
  <c r="D183" i="12"/>
  <c r="D589" i="12"/>
  <c r="D471" i="12"/>
  <c r="D186" i="12"/>
  <c r="D81" i="12"/>
  <c r="D69" i="12"/>
  <c r="D375" i="12"/>
  <c r="D382" i="12"/>
  <c r="D308" i="12"/>
  <c r="D199" i="12"/>
  <c r="D130" i="12"/>
  <c r="D532" i="12"/>
  <c r="D137" i="12"/>
  <c r="G356" i="12"/>
  <c r="G382" i="12"/>
  <c r="G450" i="12"/>
  <c r="G396" i="12"/>
  <c r="G193" i="12"/>
  <c r="G555" i="12"/>
  <c r="G550" i="12"/>
  <c r="G337" i="12"/>
  <c r="G379" i="12"/>
  <c r="G146" i="12"/>
  <c r="G412" i="12"/>
  <c r="G614" i="12"/>
  <c r="G583" i="12"/>
  <c r="G453" i="12"/>
  <c r="G400" i="12"/>
  <c r="G419" i="12"/>
  <c r="D611" i="12"/>
  <c r="D602" i="12"/>
  <c r="D523" i="12"/>
  <c r="D359" i="12"/>
  <c r="D235" i="12"/>
  <c r="D584" i="12"/>
  <c r="D445" i="12"/>
  <c r="D184" i="12"/>
  <c r="D442" i="12"/>
  <c r="D261" i="12"/>
  <c r="D211" i="12"/>
  <c r="D454" i="12"/>
  <c r="D341" i="12"/>
  <c r="D323" i="12"/>
  <c r="D192" i="12"/>
  <c r="D527" i="12"/>
  <c r="D71" i="12"/>
  <c r="D86" i="12"/>
  <c r="D241" i="12"/>
  <c r="D317" i="12"/>
  <c r="D212" i="12"/>
  <c r="D387" i="12"/>
  <c r="D403" i="12"/>
  <c r="D128" i="12"/>
  <c r="D412" i="12"/>
  <c r="D226" i="12"/>
  <c r="D585" i="12"/>
  <c r="D369" i="12"/>
  <c r="D206" i="12"/>
  <c r="D227" i="12"/>
  <c r="D609" i="12"/>
  <c r="D250" i="12"/>
  <c r="D230" i="12"/>
  <c r="D422" i="12"/>
  <c r="D112" i="12"/>
  <c r="D439" i="12"/>
  <c r="D398" i="12"/>
  <c r="D123" i="12"/>
  <c r="D473" i="12"/>
  <c r="D315" i="12"/>
  <c r="D408" i="12"/>
  <c r="D554" i="12"/>
  <c r="D275" i="12"/>
  <c r="D613" i="12"/>
  <c r="D295" i="12"/>
  <c r="D49" i="12"/>
  <c r="D490" i="12"/>
  <c r="D165" i="12"/>
  <c r="D300" i="12"/>
  <c r="D430" i="12"/>
  <c r="D563" i="12"/>
  <c r="D140" i="12"/>
  <c r="D80" i="12"/>
  <c r="D262" i="12"/>
  <c r="D561" i="12"/>
  <c r="D309" i="12"/>
  <c r="D481" i="12"/>
  <c r="D58" i="12"/>
  <c r="D557" i="12"/>
  <c r="D291" i="12"/>
  <c r="D19" i="12"/>
  <c r="D617" i="12"/>
  <c r="D208" i="12"/>
  <c r="D509" i="12"/>
  <c r="D328" i="12"/>
  <c r="D173" i="12"/>
  <c r="D469" i="12"/>
  <c r="D135" i="12"/>
  <c r="D148" i="12"/>
  <c r="D392" i="12"/>
  <c r="D326" i="12"/>
  <c r="D386" i="12"/>
  <c r="D506" i="12"/>
  <c r="D218" i="12"/>
  <c r="D551" i="12"/>
  <c r="D347" i="12"/>
  <c r="D73" i="12"/>
  <c r="D209" i="12"/>
  <c r="D615" i="12"/>
  <c r="D566" i="12"/>
  <c r="D568" i="12"/>
  <c r="D405" i="12"/>
  <c r="D197" i="12"/>
  <c r="D504" i="12"/>
  <c r="D395" i="12"/>
  <c r="D446" i="12"/>
  <c r="D435" i="12"/>
  <c r="D116" i="12"/>
  <c r="D170" i="12"/>
  <c r="D214" i="12"/>
  <c r="D562" i="12"/>
  <c r="D202" i="12"/>
  <c r="D525" i="12"/>
  <c r="D404" i="12"/>
  <c r="D610" i="12"/>
  <c r="D303" i="12"/>
  <c r="D311" i="12"/>
  <c r="D182" i="12"/>
  <c r="D491" i="12"/>
  <c r="D512" i="12"/>
  <c r="D353" i="12"/>
  <c r="D332" i="12"/>
  <c r="D390" i="12"/>
  <c r="D154" i="12"/>
  <c r="D476" i="12"/>
  <c r="D480" i="12"/>
  <c r="D233" i="12"/>
  <c r="D267" i="12"/>
  <c r="D120" i="12"/>
  <c r="D239" i="12"/>
  <c r="D578" i="12"/>
  <c r="D293" i="12"/>
  <c r="D240" i="12"/>
  <c r="D472" i="12"/>
  <c r="D28" i="12"/>
  <c r="D414" i="12"/>
  <c r="D139" i="12"/>
  <c r="D510" i="12"/>
  <c r="D529" i="12"/>
  <c r="D318" i="12"/>
  <c r="D416" i="12"/>
  <c r="D223" i="12"/>
  <c r="D307" i="12"/>
  <c r="D606" i="12"/>
  <c r="G576" i="12"/>
  <c r="G265" i="12"/>
  <c r="G53" i="12"/>
  <c r="G557" i="12"/>
  <c r="G522" i="12"/>
  <c r="G476" i="12"/>
  <c r="G37" i="12"/>
  <c r="G213" i="12"/>
  <c r="G480" i="12"/>
  <c r="G613" i="12"/>
  <c r="G408" i="12"/>
  <c r="G281" i="12"/>
  <c r="G332" i="12"/>
  <c r="G65" i="12"/>
  <c r="G156" i="12"/>
  <c r="G269" i="12"/>
  <c r="G104" i="12"/>
  <c r="G616" i="12"/>
  <c r="G271" i="12"/>
  <c r="G30" i="12"/>
  <c r="G203" i="12"/>
  <c r="G389" i="12"/>
  <c r="G247" i="12"/>
  <c r="G580" i="12"/>
  <c r="G120" i="12"/>
  <c r="G372" i="12"/>
  <c r="G196" i="12"/>
  <c r="G23" i="12"/>
  <c r="G376" i="12"/>
  <c r="G509" i="12"/>
  <c r="G352" i="12"/>
  <c r="G25" i="12"/>
  <c r="G190" i="12"/>
  <c r="G431" i="12"/>
  <c r="G577" i="12"/>
  <c r="G249" i="12"/>
  <c r="G455" i="12"/>
  <c r="G415" i="12"/>
  <c r="G39" i="12"/>
  <c r="G229" i="12"/>
  <c r="G346" i="12"/>
  <c r="G227" i="12"/>
  <c r="G238" i="12"/>
  <c r="G233" i="12"/>
  <c r="G609" i="12"/>
  <c r="G76" i="12"/>
  <c r="G141" i="12"/>
  <c r="G457" i="12"/>
  <c r="G377" i="12"/>
  <c r="G411" i="12"/>
  <c r="G463" i="12"/>
  <c r="G157" i="12"/>
  <c r="G574" i="12"/>
  <c r="G36" i="12"/>
  <c r="G80" i="12"/>
  <c r="G77" i="12"/>
  <c r="G316" i="12"/>
  <c r="G494" i="12"/>
  <c r="G236" i="12"/>
  <c r="G426" i="12"/>
  <c r="G446" i="12"/>
  <c r="G578" i="12"/>
  <c r="G436" i="12"/>
  <c r="G313" i="12"/>
  <c r="G505" i="12"/>
  <c r="G462" i="12"/>
  <c r="G399" i="12"/>
  <c r="G355" i="12"/>
  <c r="G204" i="12"/>
  <c r="G205" i="12"/>
  <c r="G44" i="12"/>
  <c r="G458" i="12"/>
  <c r="G386" i="12"/>
  <c r="G198" i="12"/>
  <c r="G349" i="12"/>
  <c r="G253" i="12"/>
  <c r="G334" i="12"/>
  <c r="G341" i="12"/>
  <c r="G174" i="12"/>
  <c r="G369" i="12"/>
  <c r="G189" i="12"/>
  <c r="G188" i="12"/>
  <c r="G599" i="12"/>
  <c r="G207" i="12"/>
  <c r="G105" i="12"/>
  <c r="G45" i="12"/>
  <c r="G95" i="12"/>
  <c r="G510" i="12"/>
  <c r="G320" i="12"/>
  <c r="G483" i="12"/>
  <c r="G335" i="12"/>
  <c r="G298" i="12"/>
  <c r="G579" i="12"/>
  <c r="G319" i="12"/>
  <c r="G98" i="12"/>
  <c r="G427" i="12"/>
  <c r="G278" i="12"/>
  <c r="G610" i="12"/>
  <c r="G121" i="12"/>
  <c r="G149" i="12"/>
  <c r="G300" i="12"/>
  <c r="G259" i="12"/>
  <c r="G447" i="12"/>
  <c r="G115" i="12"/>
  <c r="G532" i="12"/>
  <c r="G504" i="12"/>
  <c r="G274" i="12"/>
  <c r="G209" i="12"/>
  <c r="G440" i="12"/>
  <c r="G28" i="12"/>
  <c r="G309" i="12"/>
  <c r="G554" i="12"/>
  <c r="G544" i="12"/>
  <c r="G592" i="12"/>
  <c r="G119" i="12"/>
  <c r="G488" i="12"/>
  <c r="G418" i="12"/>
  <c r="G340" i="12"/>
  <c r="G507" i="12"/>
  <c r="G375" i="12"/>
  <c r="G429" i="12"/>
  <c r="G68" i="12"/>
  <c r="G81" i="12"/>
  <c r="G170" i="12"/>
  <c r="G137" i="12"/>
  <c r="G142" i="12"/>
  <c r="G67" i="12"/>
  <c r="G543" i="12"/>
  <c r="G390" i="12"/>
  <c r="G587" i="12"/>
  <c r="G485" i="12"/>
  <c r="G465" i="12"/>
  <c r="G403" i="12"/>
  <c r="G58" i="12"/>
  <c r="G342" i="12"/>
  <c r="G611" i="12"/>
  <c r="G565" i="12"/>
  <c r="G79" i="12"/>
  <c r="G163" i="12"/>
  <c r="G250" i="12"/>
  <c r="G136" i="12"/>
  <c r="G261" i="12"/>
  <c r="G307" i="12"/>
  <c r="G561" i="12"/>
  <c r="G475" i="12"/>
  <c r="G192" i="12"/>
  <c r="G211" i="12"/>
  <c r="G128" i="12"/>
  <c r="G514" i="12"/>
  <c r="G258" i="12"/>
  <c r="G371" i="12"/>
  <c r="G173" i="12"/>
  <c r="G60" i="12"/>
  <c r="G328" i="12"/>
  <c r="D339" i="12"/>
  <c r="D368" i="12"/>
  <c r="D62" i="12"/>
  <c r="D94" i="12"/>
  <c r="D533" i="12"/>
  <c r="D242" i="12"/>
  <c r="D268" i="12"/>
  <c r="D280" i="12"/>
  <c r="D458" i="12"/>
  <c r="D100" i="12"/>
  <c r="D333" i="12"/>
  <c r="D217" i="12"/>
  <c r="D172" i="12"/>
  <c r="D97" i="12"/>
  <c r="D174" i="12"/>
  <c r="D540" i="12"/>
  <c r="D102" i="12"/>
  <c r="D18" i="12"/>
  <c r="D74" i="12"/>
  <c r="D603" i="12"/>
  <c r="D583" i="12"/>
  <c r="D436" i="12"/>
  <c r="D101" i="12"/>
  <c r="G445" i="12"/>
  <c r="G199" i="12"/>
  <c r="G310" i="12"/>
  <c r="G314" i="12"/>
  <c r="G491" i="12"/>
  <c r="G569" i="12"/>
  <c r="G435" i="12"/>
  <c r="G392" i="12"/>
  <c r="G90" i="12"/>
  <c r="G495" i="12"/>
  <c r="G499" i="12"/>
  <c r="G304" i="12"/>
  <c r="G181" i="12"/>
  <c r="G86" i="12"/>
  <c r="G473" i="12"/>
  <c r="G242" i="12"/>
  <c r="G83" i="12"/>
  <c r="G538" i="12"/>
  <c r="G549" i="12"/>
  <c r="G151" i="12"/>
  <c r="G383" i="12"/>
  <c r="G279" i="12"/>
  <c r="G448" i="12"/>
  <c r="G116" i="12"/>
  <c r="G282" i="12"/>
  <c r="G478" i="12"/>
  <c r="G566" i="12"/>
  <c r="G118" i="12"/>
  <c r="G338" i="12"/>
  <c r="G545" i="12"/>
  <c r="G327" i="12"/>
  <c r="G273" i="12"/>
  <c r="K308" i="12"/>
  <c r="K240" i="12"/>
  <c r="K312" i="12"/>
  <c r="K437" i="12"/>
  <c r="K87" i="12"/>
  <c r="K257" i="12"/>
  <c r="K249" i="12"/>
  <c r="K418" i="12"/>
  <c r="K491" i="12"/>
  <c r="K412" i="12"/>
  <c r="K66" i="12"/>
  <c r="K457" i="12"/>
  <c r="K65" i="12"/>
  <c r="K250" i="12"/>
  <c r="K125" i="12"/>
  <c r="K421" i="12"/>
  <c r="K48" i="12"/>
  <c r="K151" i="12"/>
  <c r="K346" i="12"/>
  <c r="K521" i="12"/>
  <c r="K492" i="12"/>
  <c r="K67" i="12"/>
  <c r="K197" i="12"/>
  <c r="K520" i="12"/>
  <c r="K384" i="12"/>
  <c r="K499" i="12"/>
  <c r="K30" i="12"/>
  <c r="K164" i="12"/>
  <c r="K479" i="12"/>
  <c r="K459" i="12"/>
  <c r="K577" i="12"/>
  <c r="K217" i="12"/>
  <c r="K440" i="12"/>
  <c r="K202" i="12"/>
  <c r="K614" i="12"/>
  <c r="K595" i="12"/>
  <c r="K132" i="12"/>
  <c r="K318" i="12"/>
  <c r="K267" i="12"/>
  <c r="K143" i="12"/>
  <c r="K460" i="12"/>
  <c r="K34" i="12"/>
  <c r="K116" i="12"/>
  <c r="K527" i="12"/>
  <c r="K172" i="12"/>
  <c r="K514" i="12"/>
  <c r="K442" i="12"/>
  <c r="K281" i="12"/>
  <c r="K269" i="12"/>
  <c r="K319" i="12"/>
  <c r="K353" i="12"/>
  <c r="K262" i="12"/>
  <c r="K569" i="12"/>
  <c r="K43" i="12"/>
  <c r="K229" i="12"/>
  <c r="K494" i="12"/>
  <c r="K462" i="12"/>
  <c r="K291" i="12"/>
  <c r="K230" i="12"/>
  <c r="K253" i="12"/>
  <c r="K592" i="12"/>
  <c r="K538" i="12"/>
  <c r="K576" i="12"/>
  <c r="K519" i="12"/>
  <c r="K427" i="12"/>
  <c r="K358" i="12"/>
  <c r="K416" i="12"/>
  <c r="K587" i="12"/>
  <c r="K509" i="12"/>
  <c r="K549" i="12"/>
  <c r="K26" i="12"/>
  <c r="K175" i="12"/>
  <c r="K214" i="12"/>
  <c r="K85" i="12"/>
  <c r="K47" i="12"/>
  <c r="K111" i="12"/>
  <c r="K241" i="12"/>
  <c r="K31" i="12"/>
  <c r="K377" i="12"/>
  <c r="K185" i="12"/>
  <c r="K276" i="12"/>
  <c r="K579" i="12"/>
  <c r="K236" i="12"/>
  <c r="K140" i="12"/>
  <c r="K485" i="12"/>
  <c r="K448" i="12"/>
  <c r="K93" i="12"/>
  <c r="K289" i="12"/>
  <c r="K191" i="12"/>
  <c r="K279" i="12"/>
  <c r="K46" i="12"/>
  <c r="K590" i="12"/>
  <c r="K99" i="12"/>
  <c r="K393" i="12"/>
  <c r="K301" i="12"/>
  <c r="K408" i="12"/>
  <c r="K157" i="12"/>
  <c r="K533" i="12"/>
  <c r="K531" i="12"/>
  <c r="K383" i="12"/>
  <c r="K224" i="12"/>
  <c r="K486" i="12"/>
  <c r="K540" i="12"/>
  <c r="K63" i="12"/>
  <c r="K145" i="12"/>
  <c r="K575" i="12"/>
  <c r="K583" i="12"/>
  <c r="K268" i="12"/>
  <c r="K417" i="12"/>
  <c r="K450" i="12"/>
  <c r="K136" i="12"/>
  <c r="K18" i="12"/>
  <c r="K243" i="12"/>
  <c r="K69" i="12"/>
  <c r="K376" i="12"/>
  <c r="K304" i="12"/>
  <c r="K58" i="12"/>
  <c r="K354" i="12"/>
  <c r="K102" i="12"/>
  <c r="K323" i="12"/>
  <c r="K188" i="12"/>
  <c r="K557" i="12"/>
  <c r="K472" i="12"/>
  <c r="K141" i="12"/>
  <c r="K558" i="12"/>
  <c r="K196" i="12"/>
  <c r="K22" i="12"/>
  <c r="K469" i="12"/>
  <c r="K461" i="12"/>
  <c r="K271" i="12"/>
  <c r="K568" i="12"/>
  <c r="K525" i="12"/>
  <c r="K336" i="12"/>
  <c r="K317" i="12"/>
  <c r="K327" i="12"/>
  <c r="K390" i="12"/>
  <c r="K101" i="12"/>
  <c r="K40" i="12"/>
  <c r="K49" i="12"/>
  <c r="K339" i="12"/>
  <c r="K235" i="12"/>
  <c r="K566" i="12"/>
  <c r="K355" i="12"/>
  <c r="K74" i="12"/>
  <c r="K127" i="12"/>
  <c r="K77" i="12"/>
  <c r="K219" i="12"/>
  <c r="K498" i="12"/>
  <c r="K453" i="12"/>
  <c r="K57" i="12"/>
  <c r="K204" i="12"/>
  <c r="K398" i="12"/>
  <c r="K474" i="12"/>
  <c r="K345" i="12"/>
  <c r="K395" i="12"/>
  <c r="K170" i="12"/>
  <c r="K174" i="12"/>
  <c r="K410" i="12"/>
  <c r="K571" i="12"/>
  <c r="K120" i="12"/>
  <c r="K526" i="12"/>
  <c r="K467" i="12"/>
  <c r="K32" i="12"/>
  <c r="K114" i="12"/>
  <c r="K160" i="12"/>
  <c r="K144" i="12"/>
  <c r="K432" i="12"/>
  <c r="K134" i="12"/>
  <c r="K290" i="12"/>
  <c r="K91" i="12"/>
  <c r="K320" i="12"/>
  <c r="K37" i="12"/>
  <c r="K222" i="12"/>
  <c r="K286" i="12"/>
  <c r="K373" i="12"/>
  <c r="K510" i="12"/>
  <c r="K112" i="12"/>
  <c r="K251" i="12"/>
  <c r="K425" i="12"/>
  <c r="K397" i="12"/>
  <c r="K297" i="12"/>
  <c r="K501" i="12"/>
  <c r="K344" i="12"/>
  <c r="K106" i="12"/>
  <c r="K365" i="12"/>
  <c r="K611" i="12"/>
  <c r="K430" i="12"/>
  <c r="K426" i="12"/>
  <c r="K584" i="12"/>
  <c r="K613" i="12"/>
  <c r="K90" i="12"/>
  <c r="K208" i="12"/>
  <c r="K60" i="12"/>
  <c r="K20" i="12"/>
  <c r="K81" i="12"/>
  <c r="K173" i="12"/>
  <c r="K372" i="12"/>
  <c r="K599" i="12"/>
  <c r="K131" i="12"/>
  <c r="K38" i="12"/>
  <c r="K497" i="12"/>
  <c r="K107" i="12"/>
  <c r="K528" i="12"/>
  <c r="K221" i="12"/>
  <c r="K25" i="12"/>
  <c r="K23" i="12"/>
  <c r="K419" i="12"/>
  <c r="K118" i="12"/>
  <c r="K124" i="12"/>
  <c r="K321" i="12"/>
  <c r="K364" i="12"/>
  <c r="K332" i="12"/>
  <c r="K296" i="12"/>
  <c r="K218" i="12"/>
  <c r="K100" i="12"/>
  <c r="K591" i="12"/>
  <c r="K572" i="12"/>
  <c r="K62" i="12"/>
  <c r="K232" i="12"/>
  <c r="K55" i="12"/>
  <c r="K86" i="12"/>
  <c r="K109" i="12"/>
  <c r="K255" i="12"/>
  <c r="K546" i="12"/>
  <c r="K110" i="12"/>
  <c r="K98" i="12"/>
  <c r="K52" i="12"/>
  <c r="K615" i="12"/>
  <c r="K300" i="12"/>
  <c r="K567" i="12"/>
  <c r="K502" i="12"/>
  <c r="K238" i="12"/>
  <c r="K554" i="12"/>
  <c r="K349" i="12"/>
  <c r="K129" i="12"/>
  <c r="K340" i="12"/>
  <c r="K147" i="12"/>
  <c r="K307" i="12"/>
  <c r="K348" i="12"/>
  <c r="K548" i="12"/>
  <c r="K366" i="12"/>
  <c r="K489" i="12"/>
  <c r="K275" i="12"/>
  <c r="K350" i="12"/>
  <c r="K247" i="12"/>
  <c r="K123" i="12"/>
  <c r="K598" i="12"/>
  <c r="K333" i="12"/>
  <c r="K512" i="12"/>
  <c r="K570" i="12"/>
  <c r="K438" i="12"/>
  <c r="K70" i="12"/>
  <c r="K266" i="12"/>
  <c r="K293" i="12"/>
  <c r="K27" i="12"/>
  <c r="K545" i="12"/>
  <c r="K78" i="12"/>
  <c r="K189" i="12"/>
  <c r="K261" i="12"/>
  <c r="K594" i="12"/>
  <c r="K285" i="12"/>
  <c r="K504" i="12"/>
  <c r="K108" i="12"/>
  <c r="K165" i="12"/>
  <c r="K71" i="12"/>
  <c r="K254" i="12"/>
  <c r="K272" i="12"/>
  <c r="K325" i="12"/>
  <c r="K535" i="12"/>
  <c r="K119" i="12"/>
  <c r="K559" i="12"/>
  <c r="K423" i="12"/>
  <c r="K201" i="12"/>
  <c r="K135" i="12"/>
  <c r="K128" i="12"/>
  <c r="K403" i="12"/>
  <c r="K451" i="12"/>
  <c r="K92" i="12"/>
  <c r="K199" i="12"/>
  <c r="K206" i="12"/>
  <c r="K607" i="12"/>
  <c r="K228" i="12"/>
  <c r="E239" i="11"/>
  <c r="K207" i="12"/>
  <c r="K294" i="12"/>
  <c r="K597" i="12"/>
  <c r="K244" i="12"/>
  <c r="K534" i="12"/>
  <c r="K200" i="12"/>
  <c r="K480" i="12"/>
  <c r="K80" i="12"/>
  <c r="K274" i="12"/>
  <c r="K316" i="12"/>
  <c r="K399" i="12"/>
  <c r="K490" i="12"/>
  <c r="K508" i="12"/>
  <c r="K404" i="12"/>
  <c r="K605" i="12"/>
  <c r="K166" i="12"/>
  <c r="K51" i="12"/>
  <c r="K33" i="12"/>
  <c r="G20" i="12"/>
  <c r="G64" i="12"/>
  <c r="G474" i="12"/>
  <c r="G467" i="12"/>
  <c r="G348" i="12"/>
  <c r="G57" i="12"/>
  <c r="G380" i="12"/>
  <c r="G444" i="12"/>
  <c r="G405" i="12"/>
  <c r="G572" i="12"/>
  <c r="G525" i="12"/>
  <c r="G72" i="12"/>
  <c r="G122" i="12"/>
  <c r="G272" i="12"/>
  <c r="G421" i="12"/>
  <c r="G286" i="12"/>
  <c r="G106" i="12"/>
  <c r="G490" i="12"/>
  <c r="G571" i="12"/>
  <c r="G257" i="12"/>
  <c r="G42" i="12"/>
  <c r="G171" i="12"/>
  <c r="G244" i="12"/>
  <c r="G48" i="12"/>
  <c r="G541" i="12"/>
  <c r="G129" i="12"/>
  <c r="G420" i="12"/>
  <c r="G512" i="12"/>
  <c r="G41" i="12"/>
  <c r="G18" i="12"/>
  <c r="G456" i="12"/>
  <c r="G559" i="12"/>
  <c r="G329" i="12"/>
  <c r="G66" i="12"/>
  <c r="G568" i="12"/>
  <c r="G437" i="12"/>
  <c r="G263" i="12"/>
  <c r="G409" i="12"/>
  <c r="G374" i="12"/>
  <c r="G430" i="12"/>
  <c r="G241" i="12"/>
  <c r="G177" i="12"/>
  <c r="G381" i="12"/>
  <c r="G40" i="12"/>
  <c r="G264" i="12"/>
  <c r="G31" i="12"/>
  <c r="G590" i="12"/>
  <c r="G581" i="12"/>
  <c r="G584" i="12"/>
  <c r="G535" i="12"/>
  <c r="G594" i="12"/>
  <c r="G523" i="12"/>
  <c r="G520" i="12"/>
  <c r="G387" i="12"/>
  <c r="G178" i="12"/>
  <c r="G330" i="12"/>
  <c r="G359" i="12"/>
  <c r="G350" i="12"/>
  <c r="G185" i="12"/>
  <c r="G354" i="12"/>
  <c r="G410" i="12"/>
  <c r="G123" i="12"/>
  <c r="G531" i="12"/>
  <c r="G344" i="12"/>
  <c r="G232" i="12"/>
  <c r="G231" i="12"/>
  <c r="G179" i="12"/>
  <c r="G528" i="12"/>
  <c r="G235" i="12"/>
  <c r="G530" i="12"/>
  <c r="G285" i="12"/>
  <c r="G138" i="12"/>
  <c r="G180" i="12"/>
  <c r="G516" i="12"/>
  <c r="G47" i="12"/>
  <c r="G38" i="12"/>
  <c r="G283" i="12"/>
  <c r="G139" i="12"/>
  <c r="G498" i="12"/>
  <c r="G573" i="12"/>
  <c r="G70" i="12"/>
  <c r="G153" i="12"/>
  <c r="G226" i="12"/>
  <c r="G608" i="12"/>
  <c r="G166" i="12"/>
  <c r="G529" i="12"/>
  <c r="G262" i="12"/>
  <c r="G468" i="12"/>
  <c r="G548" i="12"/>
  <c r="G321" i="12"/>
  <c r="G275" i="12"/>
  <c r="G69" i="12"/>
  <c r="G506" i="12"/>
  <c r="G434" i="12"/>
  <c r="G220" i="12"/>
  <c r="G546" i="12"/>
  <c r="G21" i="12"/>
  <c r="G519" i="12"/>
  <c r="G289" i="12"/>
  <c r="G365" i="12"/>
  <c r="G413" i="12"/>
  <c r="G176" i="12"/>
  <c r="G537" i="12"/>
  <c r="G521" i="12"/>
  <c r="G303" i="12"/>
  <c r="G500" i="12"/>
  <c r="G168" i="12"/>
  <c r="G260" i="12"/>
  <c r="G306" i="12"/>
  <c r="G466" i="12"/>
  <c r="G539" i="12"/>
  <c r="G395" i="12"/>
  <c r="G469" i="12"/>
  <c r="G55" i="12"/>
  <c r="G187" i="12"/>
  <c r="G438" i="12"/>
  <c r="G140" i="12"/>
  <c r="G524" i="12"/>
  <c r="G378" i="12"/>
  <c r="G511" i="12"/>
  <c r="G126" i="12"/>
  <c r="G216" i="12"/>
  <c r="G477" i="12"/>
  <c r="G78" i="12"/>
  <c r="E230" i="11"/>
  <c r="G492" i="12"/>
  <c r="G497" i="12"/>
  <c r="G172" i="12"/>
  <c r="G564" i="12"/>
  <c r="G370" i="12"/>
  <c r="G397" i="12"/>
  <c r="G305" i="12"/>
  <c r="G591" i="12"/>
  <c r="G88" i="12"/>
  <c r="G385" i="12"/>
  <c r="G268" i="12"/>
  <c r="G183" i="12"/>
  <c r="G102" i="12"/>
  <c r="G91" i="12"/>
  <c r="G484" i="12"/>
  <c r="G441" i="12"/>
  <c r="G345" i="12"/>
  <c r="G117" i="12"/>
  <c r="G110" i="12"/>
  <c r="G343" i="12"/>
  <c r="G364" i="12"/>
  <c r="G191" i="12"/>
  <c r="G607" i="12"/>
  <c r="G367" i="12"/>
  <c r="G604" i="12"/>
  <c r="G130" i="12"/>
  <c r="G586" i="12"/>
  <c r="G432" i="12"/>
  <c r="G27" i="12"/>
  <c r="G339" i="12"/>
  <c r="G255" i="12"/>
  <c r="G598" i="12"/>
  <c r="G351" i="12"/>
  <c r="G508" i="12"/>
  <c r="G127" i="12"/>
  <c r="G325" i="12"/>
  <c r="G217" i="12"/>
  <c r="G582" i="12"/>
  <c r="G570" i="12"/>
  <c r="G202" i="12"/>
  <c r="G617" i="12"/>
  <c r="G245" i="12"/>
  <c r="G401" i="12"/>
  <c r="G246" i="12"/>
  <c r="G417" i="12"/>
  <c r="G97" i="12"/>
  <c r="G615" i="12"/>
  <c r="G234" i="12"/>
  <c r="G194" i="12"/>
  <c r="G336" i="12"/>
  <c r="G280" i="12"/>
  <c r="G215" i="12"/>
  <c r="G542" i="12"/>
  <c r="G479" i="12"/>
  <c r="G221" i="12"/>
  <c r="G134" i="12"/>
  <c r="G402" i="12"/>
  <c r="G588" i="12"/>
  <c r="G472" i="12"/>
  <c r="G312" i="12"/>
  <c r="G560" i="12"/>
  <c r="G612" i="12"/>
  <c r="G601" i="12"/>
  <c r="G96" i="12"/>
  <c r="G333" i="12"/>
  <c r="G515" i="12"/>
  <c r="G34" i="12"/>
  <c r="G361" i="12"/>
  <c r="G288" i="12"/>
  <c r="G407" i="12"/>
  <c r="G270" i="12"/>
  <c r="G46" i="12"/>
  <c r="G424" i="12"/>
  <c r="G114" i="12"/>
  <c r="G74" i="12"/>
  <c r="G224" i="12"/>
  <c r="E240" i="11"/>
  <c r="G33" i="12"/>
  <c r="G147" i="12"/>
  <c r="G589" i="12"/>
  <c r="G148" i="12"/>
  <c r="G556" i="12"/>
  <c r="G82" i="12"/>
  <c r="G239" i="12"/>
  <c r="G597" i="12"/>
  <c r="G502" i="12"/>
  <c r="G54" i="12"/>
  <c r="G84" i="12"/>
  <c r="G71" i="12"/>
  <c r="G107" i="12"/>
  <c r="G552" i="12"/>
  <c r="G284" i="12"/>
  <c r="G35" i="12"/>
  <c r="G324" i="12"/>
  <c r="G439" i="12"/>
  <c r="G50" i="12"/>
  <c r="G323" i="12"/>
  <c r="G600" i="12"/>
  <c r="G292" i="12"/>
  <c r="G276" i="12"/>
  <c r="G125" i="12"/>
  <c r="G267" i="12"/>
  <c r="G442" i="12"/>
  <c r="G373" i="12"/>
  <c r="G460" i="12"/>
  <c r="G162" i="12"/>
  <c r="G363" i="12"/>
  <c r="G201" i="12"/>
  <c r="G562" i="12"/>
  <c r="G302" i="12"/>
  <c r="G331" i="12"/>
  <c r="G487" i="12"/>
  <c r="G158" i="12"/>
  <c r="G443" i="12"/>
  <c r="G195" i="12"/>
  <c r="G563" i="12"/>
  <c r="G318" i="12"/>
  <c r="G61" i="12"/>
  <c r="G113" i="12"/>
  <c r="G593" i="12"/>
  <c r="G301" i="12"/>
  <c r="G513" i="12"/>
  <c r="G73" i="12"/>
  <c r="G527" i="12"/>
  <c r="G394" i="12"/>
  <c r="G100" i="12"/>
  <c r="G493" i="12"/>
  <c r="G414" i="12"/>
  <c r="G606" i="12"/>
  <c r="G526" i="12"/>
  <c r="G251" i="12"/>
  <c r="G184" i="12"/>
  <c r="G503" i="12"/>
  <c r="G423" i="12"/>
  <c r="G322" i="12"/>
  <c r="G124" i="12"/>
  <c r="G603" i="12"/>
  <c r="G294" i="12"/>
  <c r="G197" i="12"/>
  <c r="G547" i="12"/>
  <c r="G161" i="12"/>
  <c r="G486" i="12"/>
  <c r="G311" i="12"/>
  <c r="G347" i="12"/>
  <c r="G89" i="12"/>
  <c r="G398" i="12"/>
  <c r="G293" i="12"/>
  <c r="G368" i="12"/>
  <c r="G536" i="12"/>
  <c r="G605" i="12"/>
  <c r="G200" i="12"/>
  <c r="G103" i="12"/>
  <c r="G87" i="12"/>
  <c r="G308" i="12"/>
  <c r="G222" i="12"/>
  <c r="G391" i="12"/>
  <c r="G266" i="12"/>
  <c r="G240" i="12"/>
  <c r="G595" i="12"/>
  <c r="G230" i="12"/>
  <c r="G602" i="12"/>
  <c r="G75" i="12"/>
  <c r="G428" i="12"/>
  <c r="G152" i="12"/>
  <c r="G277" i="12"/>
  <c r="G92" i="12"/>
  <c r="G252" i="12"/>
  <c r="G291" i="12"/>
  <c r="G567" i="12"/>
  <c r="G182" i="12"/>
  <c r="G59" i="12"/>
  <c r="G29" i="12"/>
  <c r="G404" i="12"/>
  <c r="G256" i="12"/>
  <c r="G214" i="12"/>
  <c r="G210" i="12"/>
  <c r="G518" i="12"/>
  <c r="G422" i="12"/>
  <c r="G425" i="12"/>
  <c r="G109" i="12"/>
  <c r="G393" i="12"/>
  <c r="G501" i="12"/>
  <c r="G228" i="12"/>
  <c r="G287" i="12"/>
  <c r="G135" i="12"/>
  <c r="G160" i="12"/>
  <c r="G212" i="12"/>
  <c r="G585" i="12"/>
  <c r="G482" i="12"/>
  <c r="G56" i="12"/>
  <c r="G384" i="12"/>
  <c r="G558" i="12"/>
  <c r="G99" i="12"/>
  <c r="G131" i="12"/>
  <c r="G206" i="12"/>
  <c r="G175" i="12"/>
  <c r="G22" i="12"/>
  <c r="G452" i="12"/>
  <c r="G553" i="12"/>
  <c r="G575" i="12"/>
  <c r="C24" i="14"/>
  <c r="C25" i="14"/>
  <c r="N63" i="14" s="1"/>
  <c r="C23" i="14"/>
  <c r="C22" i="14"/>
  <c r="N64" i="14" s="1"/>
  <c r="C127" i="13"/>
  <c r="C137" i="13"/>
  <c r="C138" i="13" s="1"/>
  <c r="C117" i="13"/>
  <c r="C132" i="13"/>
  <c r="E282" i="11"/>
  <c r="E309" i="11" s="1"/>
  <c r="E212" i="11"/>
  <c r="E11" i="12"/>
  <c r="E498" i="12" s="1"/>
  <c r="C344" i="11"/>
  <c r="C345" i="11" s="1"/>
  <c r="C346" i="11" s="1"/>
  <c r="G344" i="11"/>
  <c r="G345" i="11" s="1"/>
  <c r="G346" i="11" s="1"/>
  <c r="F344" i="11"/>
  <c r="F345" i="11" s="1"/>
  <c r="F346" i="11" s="1"/>
  <c r="J10" i="12"/>
  <c r="E279" i="11"/>
  <c r="E302" i="11"/>
  <c r="E286" i="11"/>
  <c r="E301" i="11"/>
  <c r="E285" i="11"/>
  <c r="E330" i="11"/>
  <c r="J8" i="12" s="1"/>
  <c r="E303" i="11"/>
  <c r="E288" i="11"/>
  <c r="J12" i="12" s="1"/>
  <c r="E287" i="11"/>
  <c r="B262" i="11"/>
  <c r="D263" i="11" s="1"/>
  <c r="D49" i="9" s="1"/>
  <c r="D50" i="9" s="1"/>
  <c r="P128" i="9" s="1"/>
  <c r="D343" i="11"/>
  <c r="D73" i="9" s="1"/>
  <c r="D74" i="9" s="1"/>
  <c r="P120" i="9" s="1"/>
  <c r="D298" i="12"/>
  <c r="D103" i="12"/>
  <c r="D544" i="12"/>
  <c r="D68" i="12"/>
  <c r="D70" i="12"/>
  <c r="D420" i="12"/>
  <c r="D477" i="12"/>
  <c r="D32" i="12"/>
  <c r="D434" i="12"/>
  <c r="D30" i="12"/>
  <c r="D542" i="12"/>
  <c r="D570" i="12"/>
  <c r="D251" i="12"/>
  <c r="D582" i="12"/>
  <c r="D145" i="12"/>
  <c r="D354" i="12"/>
  <c r="D546" i="12"/>
  <c r="D201" i="12"/>
  <c r="D163" i="12"/>
  <c r="D381" i="12"/>
  <c r="D569" i="12"/>
  <c r="D285" i="12"/>
  <c r="D547" i="12"/>
  <c r="D113" i="12"/>
  <c r="D72" i="12"/>
  <c r="D517" i="12"/>
  <c r="D210" i="12"/>
  <c r="D56" i="12"/>
  <c r="D313" i="12"/>
  <c r="D64" i="12"/>
  <c r="D256" i="12"/>
  <c r="D171" i="12"/>
  <c r="D157" i="12"/>
  <c r="D586" i="12"/>
  <c r="D556" i="12"/>
  <c r="D243" i="12"/>
  <c r="D164" i="12"/>
  <c r="D344" i="12"/>
  <c r="D515" i="12"/>
  <c r="D516" i="12"/>
  <c r="D284" i="12"/>
  <c r="D158" i="12"/>
  <c r="D415" i="12"/>
  <c r="D125" i="12"/>
  <c r="D85" i="12"/>
  <c r="D156" i="12"/>
  <c r="D427" i="12"/>
  <c r="D410" i="12"/>
  <c r="D65" i="12"/>
  <c r="D581" i="12"/>
  <c r="D498" i="12"/>
  <c r="D433" i="12"/>
  <c r="D84" i="12"/>
  <c r="D109" i="12"/>
  <c r="D292" i="12"/>
  <c r="D289" i="12"/>
  <c r="D536" i="12"/>
  <c r="D462" i="12"/>
  <c r="D543" i="12"/>
  <c r="D244" i="12"/>
  <c r="D175" i="12"/>
  <c r="D296" i="12"/>
  <c r="D132" i="12"/>
  <c r="D443" i="12"/>
  <c r="D599" i="12"/>
  <c r="D330" i="12"/>
  <c r="D131" i="12"/>
  <c r="D447" i="12"/>
  <c r="D607" i="12"/>
  <c r="D142" i="12"/>
  <c r="D438" i="12"/>
  <c r="D221" i="12"/>
  <c r="D283" i="12"/>
  <c r="D134" i="12"/>
  <c r="D108" i="12"/>
  <c r="D294" i="12"/>
  <c r="D377" i="12"/>
  <c r="D478" i="12"/>
  <c r="D596" i="12"/>
  <c r="D77" i="12"/>
  <c r="D539" i="12"/>
  <c r="D373" i="12"/>
  <c r="D301" i="12"/>
  <c r="D451" i="12"/>
  <c r="D286" i="12"/>
  <c r="D98" i="12"/>
  <c r="D466" i="12"/>
  <c r="D82" i="12"/>
  <c r="D143" i="12"/>
  <c r="D57" i="12"/>
  <c r="D304" i="12"/>
  <c r="D91" i="12"/>
  <c r="D265" i="12"/>
  <c r="D61" i="12"/>
  <c r="D479" i="12"/>
  <c r="D274" i="12"/>
  <c r="D548" i="12"/>
  <c r="D42" i="12"/>
  <c r="D41" i="12"/>
  <c r="D187" i="12"/>
  <c r="D356" i="12"/>
  <c r="D470" i="12"/>
  <c r="D379" i="12"/>
  <c r="D371" i="12"/>
  <c r="D397" i="12"/>
  <c r="D496" i="12"/>
  <c r="D409" i="12"/>
  <c r="D519" i="12"/>
  <c r="D159" i="12"/>
  <c r="D79" i="12"/>
  <c r="D191" i="12"/>
  <c r="D31" i="12"/>
  <c r="D552" i="12"/>
  <c r="D253" i="12"/>
  <c r="D343" i="12"/>
  <c r="D297" i="12"/>
  <c r="D204" i="12"/>
  <c r="D464" i="12"/>
  <c r="D266" i="12"/>
  <c r="D492" i="12"/>
  <c r="D501" i="12"/>
  <c r="D248" i="12"/>
  <c r="D234" i="12"/>
  <c r="D587" i="12"/>
  <c r="D580" i="12"/>
  <c r="D133" i="12"/>
  <c r="D269" i="12"/>
  <c r="D419" i="12"/>
  <c r="D483" i="12"/>
  <c r="D169" i="12"/>
  <c r="D348" i="12"/>
  <c r="D93" i="12"/>
  <c r="D336" i="12"/>
  <c r="D406" i="12"/>
  <c r="D176" i="12"/>
  <c r="D376" i="12"/>
  <c r="D205" i="12"/>
  <c r="D608" i="12"/>
  <c r="D78" i="12"/>
  <c r="D362" i="12"/>
  <c r="D122" i="12"/>
  <c r="D231" i="12"/>
  <c r="D198" i="12"/>
  <c r="D559" i="12"/>
  <c r="D254" i="12"/>
  <c r="D538" i="12"/>
  <c r="D92" i="12"/>
  <c r="D484" i="12"/>
  <c r="D53" i="12"/>
  <c r="D141" i="12"/>
  <c r="D193" i="12"/>
  <c r="D545" i="12"/>
  <c r="D577" i="12"/>
  <c r="D600" i="12"/>
  <c r="D592" i="12"/>
  <c r="D366" i="12"/>
  <c r="D526" i="12"/>
  <c r="D591" i="12"/>
  <c r="D194" i="12"/>
  <c r="D106" i="12"/>
  <c r="D39" i="12"/>
  <c r="D459" i="12"/>
  <c r="D27" i="12"/>
  <c r="D612" i="12"/>
  <c r="D535" i="12"/>
  <c r="D255" i="12"/>
  <c r="D310" i="12"/>
  <c r="D220" i="12"/>
  <c r="D352" i="12"/>
  <c r="D564" i="12"/>
  <c r="D200" i="12"/>
  <c r="D424" i="12"/>
  <c r="D508" i="12"/>
  <c r="D601" i="12"/>
  <c r="D579" i="12"/>
  <c r="D573" i="12"/>
  <c r="D598" i="12"/>
  <c r="D90" i="12"/>
  <c r="D127" i="12"/>
  <c r="D463" i="12"/>
  <c r="D407" i="12"/>
  <c r="D117" i="12"/>
  <c r="D482" i="12"/>
  <c r="D320" i="12"/>
  <c r="D594" i="12"/>
  <c r="D55" i="12"/>
  <c r="D287" i="12"/>
  <c r="D107" i="12"/>
  <c r="D246" i="12"/>
  <c r="D425" i="12"/>
  <c r="D400" i="12"/>
  <c r="D449" i="12"/>
  <c r="D327" i="12"/>
  <c r="D335" i="12"/>
  <c r="D605" i="12"/>
  <c r="D391" i="12"/>
  <c r="D399" i="12"/>
  <c r="D50" i="12"/>
  <c r="D147" i="12"/>
  <c r="D372" i="12"/>
  <c r="D364" i="12"/>
  <c r="D124" i="12"/>
  <c r="D47" i="12"/>
  <c r="D216" i="12"/>
  <c r="D312" i="12"/>
  <c r="D437" i="12"/>
  <c r="D290" i="12"/>
  <c r="D23" i="12"/>
  <c r="D388" i="12"/>
  <c r="D357" i="12"/>
  <c r="D190" i="12"/>
  <c r="D565" i="12"/>
  <c r="D351" i="12"/>
  <c r="D288" i="12"/>
  <c r="D136" i="12"/>
  <c r="D75" i="12"/>
  <c r="D181" i="12"/>
  <c r="D316" i="12"/>
  <c r="D334" i="12"/>
  <c r="D299" i="12"/>
  <c r="D383" i="12"/>
  <c r="D52" i="12"/>
  <c r="D394" i="12"/>
  <c r="D331" i="12"/>
  <c r="D541" i="12"/>
  <c r="D505" i="12"/>
  <c r="D115" i="12"/>
  <c r="D273" i="12"/>
  <c r="D319" i="12"/>
  <c r="D494" i="12"/>
  <c r="D549" i="12"/>
  <c r="D418" i="12"/>
  <c r="D166" i="12"/>
  <c r="D146" i="12"/>
  <c r="D237" i="12"/>
  <c r="D258" i="12"/>
  <c r="D460" i="12"/>
  <c r="D276" i="12"/>
  <c r="D222" i="12"/>
  <c r="D488" i="12"/>
  <c r="D321" i="12"/>
  <c r="D99" i="12"/>
  <c r="D518" i="12"/>
  <c r="D167" i="12"/>
  <c r="D431" i="12"/>
  <c r="D324" i="12"/>
  <c r="D444" i="12"/>
  <c r="D503" i="12"/>
  <c r="D411" i="12"/>
  <c r="D302" i="12"/>
  <c r="D363" i="12"/>
  <c r="D485" i="12"/>
  <c r="D572" i="12"/>
  <c r="D44" i="12"/>
  <c r="D468" i="12"/>
  <c r="D474" i="12"/>
  <c r="D178" i="12"/>
  <c r="D213" i="12"/>
  <c r="D188" i="12"/>
  <c r="D489" i="12"/>
  <c r="D350" i="12"/>
  <c r="D38" i="12"/>
  <c r="D616" i="12"/>
  <c r="D34" i="12"/>
  <c r="D26" i="12"/>
  <c r="D95" i="12"/>
  <c r="D179" i="12"/>
  <c r="D338" i="12"/>
  <c r="D219" i="12"/>
  <c r="D423" i="12"/>
  <c r="D588" i="12"/>
  <c r="D355" i="12"/>
  <c r="D553" i="12"/>
  <c r="D493" i="12"/>
  <c r="D48" i="12"/>
  <c r="D441" i="12"/>
  <c r="D257" i="12"/>
  <c r="D514" i="12"/>
  <c r="D270" i="12"/>
  <c r="D522" i="12"/>
  <c r="D126" i="12"/>
  <c r="D576" i="12"/>
  <c r="D45" i="12"/>
  <c r="D177" i="12"/>
  <c r="D402" i="12"/>
  <c r="D337" i="12"/>
  <c r="D121" i="12"/>
  <c r="D511" i="12"/>
  <c r="D475" i="12"/>
  <c r="D456" i="12"/>
  <c r="D96" i="12"/>
  <c r="D455" i="12"/>
  <c r="D228" i="12"/>
  <c r="D452" i="12"/>
  <c r="D380" i="12"/>
  <c r="D46" i="12"/>
  <c r="D149" i="12"/>
  <c r="D195" i="12"/>
  <c r="D247" i="12"/>
  <c r="D560" i="12"/>
  <c r="E299" i="11"/>
  <c r="E225" i="11"/>
  <c r="C343" i="11"/>
  <c r="C73" i="9" s="1"/>
  <c r="C74" i="9" s="1"/>
  <c r="N120" i="9" s="1"/>
  <c r="K24" i="12"/>
  <c r="K374" i="12"/>
  <c r="K215" i="12"/>
  <c r="K246" i="12"/>
  <c r="K542" i="12"/>
  <c r="K186" i="12"/>
  <c r="K456" i="12"/>
  <c r="K422" i="12"/>
  <c r="K537" i="12"/>
  <c r="K149" i="12"/>
  <c r="K54" i="12"/>
  <c r="K361" i="12"/>
  <c r="K434" i="12"/>
  <c r="K487" i="12"/>
  <c r="K517" i="12"/>
  <c r="K409" i="12"/>
  <c r="K458" i="12"/>
  <c r="K484" i="12"/>
  <c r="K388" i="12"/>
  <c r="K205" i="12"/>
  <c r="K121" i="12"/>
  <c r="K402" i="12"/>
  <c r="K524" i="12"/>
  <c r="K407" i="12"/>
  <c r="K313" i="12"/>
  <c r="K464" i="12"/>
  <c r="K352" i="12"/>
  <c r="K115" i="12"/>
  <c r="K396" i="12"/>
  <c r="K391" i="12"/>
  <c r="K387" i="12"/>
  <c r="K585" i="12"/>
  <c r="K178" i="12"/>
  <c r="K357" i="12"/>
  <c r="K148" i="12"/>
  <c r="K105" i="12"/>
  <c r="K360" i="12"/>
  <c r="K522" i="12"/>
  <c r="K385" i="12"/>
  <c r="K227" i="12"/>
  <c r="K273" i="12"/>
  <c r="K347" i="12"/>
  <c r="K288" i="12"/>
  <c r="K137" i="12"/>
  <c r="K481" i="12"/>
  <c r="K194" i="12"/>
  <c r="K400" i="12"/>
  <c r="K471" i="12"/>
  <c r="K211" i="12"/>
  <c r="K242" i="12"/>
  <c r="K483" i="12"/>
  <c r="K28" i="12"/>
  <c r="K441" i="12"/>
  <c r="K468" i="12"/>
  <c r="K184" i="12"/>
  <c r="K310" i="12"/>
  <c r="K394" i="12"/>
  <c r="K516" i="12"/>
  <c r="K277" i="12"/>
  <c r="K529" i="12"/>
  <c r="K379" i="12"/>
  <c r="K311" i="12"/>
  <c r="K446" i="12"/>
  <c r="K586" i="12"/>
  <c r="K35" i="12"/>
  <c r="K264" i="12"/>
  <c r="K139" i="12"/>
  <c r="K443" i="12"/>
  <c r="K378" i="12"/>
  <c r="K210" i="12"/>
  <c r="K564" i="12"/>
  <c r="K265" i="12"/>
  <c r="K75" i="12"/>
  <c r="K252" i="12"/>
  <c r="K187" i="12"/>
  <c r="K341" i="12"/>
  <c r="K500" i="12"/>
  <c r="K209" i="12"/>
  <c r="K369" i="12"/>
  <c r="K88" i="12"/>
  <c r="K503" i="12"/>
  <c r="K581" i="12"/>
  <c r="K370" i="12"/>
  <c r="K198" i="12"/>
  <c r="K411" i="12"/>
  <c r="K260" i="12"/>
  <c r="K342" i="12"/>
  <c r="K493" i="12"/>
  <c r="K445" i="12"/>
  <c r="K331" i="12"/>
  <c r="K601" i="12"/>
  <c r="K609" i="12"/>
  <c r="K324" i="12"/>
  <c r="K561" i="12"/>
  <c r="K447" i="12"/>
  <c r="K292" i="12"/>
  <c r="K181" i="12"/>
  <c r="K343" i="12"/>
  <c r="K616" i="12"/>
  <c r="K150" i="12"/>
  <c r="K159" i="12"/>
  <c r="K518" i="12"/>
  <c r="K367" i="12"/>
  <c r="K381" i="12"/>
  <c r="K133" i="12"/>
  <c r="K113" i="12"/>
  <c r="K478" i="12"/>
  <c r="K506" i="12"/>
  <c r="K73" i="12"/>
  <c r="K104" i="12"/>
  <c r="K117" i="12"/>
  <c r="K371" i="12"/>
  <c r="K532" i="12"/>
  <c r="K470" i="12"/>
  <c r="K530" i="12"/>
  <c r="K233" i="12"/>
  <c r="K405" i="12"/>
  <c r="K39" i="12"/>
  <c r="K68" i="12"/>
  <c r="K505" i="12"/>
  <c r="K231" i="12"/>
  <c r="K380" i="12"/>
  <c r="K192" i="12"/>
  <c r="K256" i="12"/>
  <c r="K83" i="12"/>
  <c r="K213" i="12"/>
  <c r="K97" i="12"/>
  <c r="K216" i="12"/>
  <c r="K413" i="12"/>
  <c r="K146" i="12"/>
  <c r="K155" i="12"/>
  <c r="K59" i="12"/>
  <c r="K303" i="12"/>
  <c r="K263" i="12"/>
  <c r="K259" i="12"/>
  <c r="K580" i="12"/>
  <c r="K89" i="12"/>
  <c r="K539" i="12"/>
  <c r="K203" i="12"/>
  <c r="K389" i="12"/>
  <c r="K552" i="12"/>
  <c r="K103" i="12"/>
  <c r="K560" i="12"/>
  <c r="K439" i="12"/>
  <c r="K295" i="12"/>
  <c r="K553" i="12"/>
  <c r="K126" i="12"/>
  <c r="K180" i="12"/>
  <c r="K610" i="12"/>
  <c r="K574" i="12"/>
  <c r="G319" i="11"/>
  <c r="H252" i="12"/>
  <c r="H538" i="12"/>
  <c r="H566" i="12"/>
  <c r="H298" i="12"/>
  <c r="H427" i="12"/>
  <c r="H491" i="12"/>
  <c r="H18" i="12"/>
  <c r="H79" i="12"/>
  <c r="H464" i="12"/>
  <c r="H322" i="12"/>
  <c r="H319" i="12"/>
  <c r="H411" i="12"/>
  <c r="H48" i="12"/>
  <c r="H305" i="12"/>
  <c r="H448" i="12"/>
  <c r="H155" i="12"/>
  <c r="H433" i="12"/>
  <c r="H261" i="12"/>
  <c r="H487" i="12"/>
  <c r="H58" i="12"/>
  <c r="H442" i="12"/>
  <c r="H235" i="12"/>
  <c r="H95" i="12"/>
  <c r="H563" i="12"/>
  <c r="H577" i="12"/>
  <c r="H481" i="12"/>
  <c r="H309" i="12"/>
  <c r="H562" i="12"/>
  <c r="H372" i="12"/>
  <c r="H247" i="12"/>
  <c r="H341" i="12"/>
  <c r="H431" i="12"/>
  <c r="H360" i="12"/>
  <c r="H219" i="12"/>
  <c r="H475" i="12"/>
  <c r="H376" i="12"/>
  <c r="H69" i="12"/>
  <c r="H217" i="12"/>
  <c r="H190" i="12"/>
  <c r="H589" i="12"/>
  <c r="H109" i="12"/>
  <c r="H439" i="12"/>
  <c r="H576" i="12"/>
  <c r="H142" i="12"/>
  <c r="H453" i="12"/>
  <c r="H493" i="12"/>
  <c r="H170" i="12"/>
  <c r="H554" i="12"/>
  <c r="H365" i="12"/>
  <c r="H72" i="12"/>
  <c r="H515" i="12"/>
  <c r="H379" i="12"/>
  <c r="H137" i="12"/>
  <c r="H327" i="12"/>
  <c r="H239" i="12"/>
  <c r="H275" i="12"/>
  <c r="H604" i="12"/>
  <c r="H65" i="12"/>
  <c r="H243" i="12"/>
  <c r="H284" i="12"/>
  <c r="H601" i="12"/>
  <c r="H599" i="12"/>
  <c r="H467" i="12"/>
  <c r="H469" i="12"/>
  <c r="H124" i="12"/>
  <c r="H287" i="12"/>
  <c r="H337" i="12"/>
  <c r="H323" i="12"/>
  <c r="H102" i="12"/>
  <c r="H225" i="12"/>
  <c r="H43" i="12"/>
  <c r="H262" i="12"/>
  <c r="H138" i="12"/>
  <c r="H314" i="12"/>
  <c r="H196" i="12"/>
  <c r="H216" i="12"/>
  <c r="H240" i="12"/>
  <c r="H368" i="12"/>
  <c r="H394" i="12"/>
  <c r="H504" i="12"/>
  <c r="H377" i="12"/>
  <c r="H49" i="12"/>
  <c r="H422" i="12"/>
  <c r="H520" i="12"/>
  <c r="H414" i="12"/>
  <c r="H479" i="12"/>
  <c r="H342" i="12"/>
  <c r="H110" i="12"/>
  <c r="H388" i="12"/>
  <c r="H140" i="12"/>
  <c r="H317" i="12"/>
  <c r="H367" i="12"/>
  <c r="H387" i="12"/>
  <c r="H141" i="12"/>
  <c r="H482" i="12"/>
  <c r="H412" i="12"/>
  <c r="H205" i="12"/>
  <c r="H560" i="12"/>
  <c r="H420" i="12"/>
  <c r="H221" i="12"/>
  <c r="H213" i="12"/>
  <c r="H552" i="12"/>
  <c r="H165" i="12"/>
  <c r="H585" i="12"/>
  <c r="H354" i="12"/>
  <c r="H386" i="12"/>
  <c r="H369" i="12"/>
  <c r="H255" i="12"/>
  <c r="H613" i="12"/>
  <c r="H175" i="12"/>
  <c r="H472" i="12"/>
  <c r="H202" i="12"/>
  <c r="H443" i="12"/>
  <c r="H144" i="12"/>
  <c r="H250" i="12"/>
  <c r="H251" i="12"/>
  <c r="H524" i="12"/>
  <c r="H351" i="12"/>
  <c r="H101" i="12"/>
  <c r="H133" i="12"/>
  <c r="H452" i="12"/>
  <c r="H505" i="12"/>
  <c r="H227" i="12"/>
  <c r="H430" i="12"/>
  <c r="H92" i="12"/>
  <c r="H54" i="12"/>
  <c r="H25" i="12"/>
  <c r="H353" i="12"/>
  <c r="H183" i="12"/>
  <c r="H521" i="12"/>
  <c r="H44" i="12"/>
  <c r="H212" i="12"/>
  <c r="H440" i="12"/>
  <c r="H270" i="12"/>
  <c r="H232" i="12"/>
  <c r="H410" i="12"/>
  <c r="H543" i="12"/>
  <c r="H27" i="12"/>
  <c r="H339" i="12"/>
  <c r="H200" i="12"/>
  <c r="H525" i="12"/>
  <c r="H384" i="12"/>
  <c r="H518" i="12"/>
  <c r="H502" i="12"/>
  <c r="H523" i="12"/>
  <c r="H152" i="12"/>
  <c r="H542" i="12"/>
  <c r="H111" i="12"/>
  <c r="H366" i="12"/>
  <c r="H136" i="12"/>
  <c r="L11" i="12"/>
  <c r="L378" i="12" s="1"/>
  <c r="G283" i="11"/>
  <c r="E31" i="9"/>
  <c r="R142" i="9" s="1"/>
  <c r="E30" i="9"/>
  <c r="E32" i="9"/>
  <c r="E33" i="9"/>
  <c r="E34" i="9"/>
  <c r="R141" i="9" s="1"/>
  <c r="F343" i="11"/>
  <c r="F73" i="9" s="1"/>
  <c r="F74" i="9" s="1"/>
  <c r="T120" i="9" s="1"/>
  <c r="E231" i="11"/>
  <c r="H361" i="12"/>
  <c r="H321" i="12"/>
  <c r="H302" i="12"/>
  <c r="H125" i="12"/>
  <c r="H34" i="12"/>
  <c r="H471" i="12"/>
  <c r="H210" i="12"/>
  <c r="H312" i="12"/>
  <c r="H449" i="12"/>
  <c r="H501" i="12"/>
  <c r="H88" i="12"/>
  <c r="H67" i="12"/>
  <c r="H119" i="12"/>
  <c r="H553" i="12"/>
  <c r="H179" i="12"/>
  <c r="H241" i="12"/>
  <c r="H570" i="12"/>
  <c r="H105" i="12"/>
  <c r="H391" i="12"/>
  <c r="H536" i="12"/>
  <c r="H256" i="12"/>
  <c r="H458" i="12"/>
  <c r="H362" i="12"/>
  <c r="H614" i="12"/>
  <c r="H75" i="12"/>
  <c r="H345" i="12"/>
  <c r="H347" i="12"/>
  <c r="H587" i="12"/>
  <c r="H263" i="12"/>
  <c r="H485" i="12"/>
  <c r="H87" i="12"/>
  <c r="H117" i="12"/>
  <c r="H330" i="12"/>
  <c r="H607" i="12"/>
  <c r="H234" i="12"/>
  <c r="H343" i="12"/>
  <c r="H236" i="12"/>
  <c r="H591" i="12"/>
  <c r="H350" i="12"/>
  <c r="H318" i="12"/>
  <c r="H583" i="12"/>
  <c r="H204" i="12"/>
  <c r="H230" i="12"/>
  <c r="H56" i="12"/>
  <c r="H306" i="12"/>
  <c r="H24" i="12"/>
  <c r="H548" i="12"/>
  <c r="H334" i="12"/>
  <c r="H403" i="12"/>
  <c r="H185" i="12"/>
  <c r="H519" i="12"/>
  <c r="H445" i="12"/>
  <c r="H382" i="12"/>
  <c r="H121" i="12"/>
  <c r="H21" i="12"/>
  <c r="H173" i="12"/>
  <c r="H265" i="12"/>
  <c r="H506" i="12"/>
  <c r="H291" i="12"/>
  <c r="H20" i="12"/>
  <c r="H547" i="12"/>
  <c r="H398" i="12"/>
  <c r="H127" i="12"/>
  <c r="H96" i="12"/>
  <c r="H300" i="12"/>
  <c r="H582" i="12"/>
  <c r="H120" i="12"/>
  <c r="H522" i="12"/>
  <c r="H288" i="12"/>
  <c r="H527" i="12"/>
  <c r="H405" i="12"/>
  <c r="H496" i="12"/>
  <c r="H166" i="12"/>
  <c r="H602" i="12"/>
  <c r="H33" i="12"/>
  <c r="H393" i="12"/>
  <c r="H188" i="12"/>
  <c r="H264" i="12"/>
  <c r="H160" i="12"/>
  <c r="H19" i="12"/>
  <c r="H596" i="12"/>
  <c r="H135" i="12"/>
  <c r="H28" i="12"/>
  <c r="H435" i="12"/>
  <c r="H396" i="12"/>
  <c r="H254" i="12"/>
  <c r="D300" i="11"/>
  <c r="D319" i="11"/>
  <c r="D260" i="12"/>
  <c r="D43" i="12"/>
  <c r="D151" i="12"/>
  <c r="D530" i="12"/>
  <c r="D306" i="12"/>
  <c r="D160" i="12"/>
  <c r="D249" i="12"/>
  <c r="D150" i="12"/>
  <c r="D367" i="12"/>
  <c r="D487" i="12"/>
  <c r="D502" i="12"/>
  <c r="D282" i="12"/>
  <c r="D450" i="12"/>
  <c r="D521" i="12"/>
  <c r="D413" i="12"/>
  <c r="D24" i="12"/>
  <c r="D232" i="12"/>
  <c r="D36" i="12"/>
  <c r="D144" i="12"/>
  <c r="D203" i="12"/>
  <c r="D89" i="12"/>
  <c r="D138" i="12"/>
  <c r="D534" i="12"/>
  <c r="D25" i="12"/>
  <c r="D83" i="12"/>
  <c r="D67" i="12"/>
  <c r="D105" i="12"/>
  <c r="D66" i="12"/>
  <c r="D384" i="12"/>
  <c r="D448" i="12"/>
  <c r="D575" i="12"/>
  <c r="D263" i="12"/>
  <c r="D21" i="12"/>
  <c r="D385" i="12"/>
  <c r="D571" i="12"/>
  <c r="D440" i="12"/>
  <c r="D370" i="12"/>
  <c r="D88" i="12"/>
  <c r="D346" i="12"/>
  <c r="D104" i="12"/>
  <c r="D153" i="12"/>
  <c r="D432" i="12"/>
  <c r="D114" i="12"/>
  <c r="D345" i="12"/>
  <c r="D428" i="12"/>
  <c r="D225" i="12"/>
  <c r="D51" i="12"/>
  <c r="D574" i="12"/>
  <c r="D118" i="12"/>
  <c r="D271" i="12"/>
  <c r="D342" i="12"/>
  <c r="D281" i="12"/>
  <c r="D152" i="12"/>
  <c r="D396" i="12"/>
  <c r="D499" i="12"/>
  <c r="D325" i="12"/>
  <c r="D155" i="12"/>
  <c r="D421" i="12"/>
  <c r="D207" i="12"/>
  <c r="D252" i="12"/>
  <c r="D507" i="12"/>
  <c r="D29" i="12"/>
  <c r="D245" i="12"/>
  <c r="D465" i="12"/>
  <c r="D87" i="12"/>
  <c r="D340" i="12"/>
  <c r="D528" i="12"/>
  <c r="D314" i="12"/>
  <c r="D374" i="12"/>
  <c r="D189" i="12"/>
  <c r="D426" i="12"/>
  <c r="D467" i="12"/>
  <c r="D162" i="12"/>
  <c r="D590" i="12"/>
  <c r="D558" i="12"/>
  <c r="I11" i="12"/>
  <c r="D283" i="11"/>
  <c r="D309" i="11"/>
  <c r="G343" i="11"/>
  <c r="G73" i="9" s="1"/>
  <c r="G74" i="9" s="1"/>
  <c r="V120" i="9" s="1"/>
  <c r="K142" i="12"/>
  <c r="K298" i="12"/>
  <c r="K156" i="12"/>
  <c r="K573" i="12"/>
  <c r="K513" i="12"/>
  <c r="K603" i="12"/>
  <c r="K617" i="12"/>
  <c r="K169" i="12"/>
  <c r="K302" i="12"/>
  <c r="K455" i="12"/>
  <c r="K466" i="12"/>
  <c r="K544" i="12"/>
  <c r="K600" i="12"/>
  <c r="K515" i="12"/>
  <c r="K223" i="12"/>
  <c r="K414" i="12"/>
  <c r="K309" i="12"/>
  <c r="K95" i="12"/>
  <c r="K563" i="12"/>
  <c r="K523" i="12"/>
  <c r="K190" i="12"/>
  <c r="K328" i="12"/>
  <c r="K183" i="12"/>
  <c r="K42" i="12"/>
  <c r="K278" i="12"/>
  <c r="K226" i="12"/>
  <c r="K61" i="12"/>
  <c r="K96" i="12"/>
  <c r="K56" i="12"/>
  <c r="K556" i="12"/>
  <c r="K283" i="12"/>
  <c r="K171" i="12"/>
  <c r="K488" i="12"/>
  <c r="K482" i="12"/>
  <c r="K541" i="12"/>
  <c r="K555" i="12"/>
  <c r="K433" i="12"/>
  <c r="K193" i="12"/>
  <c r="K84" i="12"/>
  <c r="K79" i="12"/>
  <c r="K606" i="12"/>
  <c r="K306" i="12"/>
  <c r="K495" i="12"/>
  <c r="K473" i="12"/>
  <c r="K82" i="12"/>
  <c r="K330" i="12"/>
  <c r="K76" i="12"/>
  <c r="K338" i="12"/>
  <c r="K543" i="12"/>
  <c r="K179" i="12"/>
  <c r="K593" i="12"/>
  <c r="K45" i="12"/>
  <c r="K463" i="12"/>
  <c r="K225" i="12"/>
  <c r="K452" i="12"/>
  <c r="K547" i="12"/>
  <c r="K536" i="12"/>
  <c r="K284" i="12"/>
  <c r="K36" i="12"/>
  <c r="K287" i="12"/>
  <c r="K335" i="12"/>
  <c r="K589" i="12"/>
  <c r="K578" i="12"/>
  <c r="K465" i="12"/>
  <c r="K608" i="12"/>
  <c r="K154" i="12"/>
  <c r="K420" i="12"/>
  <c r="K351" i="12"/>
  <c r="K551" i="12"/>
  <c r="K449" i="12"/>
  <c r="K435" i="12"/>
  <c r="K21" i="12"/>
  <c r="K29" i="12"/>
  <c r="K138" i="12"/>
  <c r="K50" i="12"/>
  <c r="K158" i="12"/>
  <c r="K565" i="12"/>
  <c r="K152" i="12"/>
  <c r="K44" i="12"/>
  <c r="K582" i="12"/>
  <c r="K270" i="12"/>
  <c r="K356" i="12"/>
  <c r="K476" i="12"/>
  <c r="K239" i="12"/>
  <c r="K161" i="12"/>
  <c r="K326" i="12"/>
  <c r="K602" i="12"/>
  <c r="K368" i="12"/>
  <c r="K362" i="12"/>
  <c r="K424" i="12"/>
  <c r="K588" i="12"/>
  <c r="K337" i="12"/>
  <c r="K53" i="12"/>
  <c r="K167" i="12"/>
  <c r="K237" i="12"/>
  <c r="K444" i="12"/>
  <c r="K94" i="12"/>
  <c r="K322" i="12"/>
  <c r="K280" i="12"/>
  <c r="K550" i="12"/>
  <c r="K195" i="12"/>
  <c r="K429" i="12"/>
  <c r="K122" i="12"/>
  <c r="K305" i="12"/>
  <c r="K454" i="12"/>
  <c r="K153" i="12"/>
  <c r="K511" i="12"/>
  <c r="K314" i="12"/>
  <c r="K182" i="12"/>
  <c r="K41" i="12"/>
  <c r="K428" i="12"/>
  <c r="K72" i="12"/>
  <c r="K359" i="12"/>
  <c r="K562" i="12"/>
  <c r="K392" i="12"/>
  <c r="K386" i="12"/>
  <c r="K64" i="12"/>
  <c r="K406" i="12"/>
  <c r="K245" i="12"/>
  <c r="K363" i="12"/>
  <c r="K604" i="12"/>
  <c r="K299" i="12"/>
  <c r="K163" i="12"/>
  <c r="K248" i="12"/>
  <c r="K382" i="12"/>
  <c r="K596" i="12"/>
  <c r="K315" i="12"/>
  <c r="K612" i="12"/>
  <c r="K258" i="12"/>
  <c r="K282" i="12"/>
  <c r="K162" i="12"/>
  <c r="K496" i="12"/>
  <c r="K130" i="12"/>
  <c r="K375" i="12"/>
  <c r="K401" i="12"/>
  <c r="K168" i="12"/>
  <c r="K431" i="12"/>
  <c r="K19" i="12"/>
  <c r="K234" i="12"/>
  <c r="K477" i="12"/>
  <c r="K176" i="12"/>
  <c r="K475" i="12"/>
  <c r="K212" i="12"/>
  <c r="K329" i="12"/>
  <c r="K177" i="12"/>
  <c r="K415" i="12"/>
  <c r="K436" i="12"/>
  <c r="K220" i="12"/>
  <c r="K507" i="12"/>
  <c r="E343" i="11"/>
  <c r="E73" i="9" s="1"/>
  <c r="E74" i="9" s="1"/>
  <c r="R120" i="9" s="1"/>
  <c r="H307" i="12"/>
  <c r="H352" i="12"/>
  <c r="H426" i="12"/>
  <c r="H580" i="12"/>
  <c r="H375" i="12"/>
  <c r="H484" i="12"/>
  <c r="H134" i="12"/>
  <c r="H182" i="12"/>
  <c r="H308" i="12"/>
  <c r="H242" i="12"/>
  <c r="H156" i="12"/>
  <c r="H344" i="12"/>
  <c r="H556" i="12"/>
  <c r="H266" i="12"/>
  <c r="H29" i="12"/>
  <c r="H534" i="12"/>
  <c r="H617" i="12"/>
  <c r="H590" i="12"/>
  <c r="H441" i="12"/>
  <c r="H296" i="12"/>
  <c r="H59" i="12"/>
  <c r="H90" i="12"/>
  <c r="H162" i="12"/>
  <c r="H338" i="12"/>
  <c r="H295" i="12"/>
  <c r="H424" i="12"/>
  <c r="H35" i="12"/>
  <c r="H66" i="12"/>
  <c r="H606" i="12"/>
  <c r="H571" i="12"/>
  <c r="H588" i="12"/>
  <c r="H476" i="12"/>
  <c r="H406" i="12"/>
  <c r="H130" i="12"/>
  <c r="H612" i="12"/>
  <c r="H336" i="12"/>
  <c r="H586" i="12"/>
  <c r="H436" i="12"/>
  <c r="H539" i="12"/>
  <c r="H299" i="12"/>
  <c r="H77" i="12"/>
  <c r="H400" i="12"/>
  <c r="H423" i="12"/>
  <c r="H598" i="12"/>
  <c r="H470" i="12"/>
  <c r="H363" i="12"/>
  <c r="H89" i="12"/>
  <c r="H115" i="12"/>
  <c r="H497" i="12"/>
  <c r="H197" i="12"/>
  <c r="H434" i="12"/>
  <c r="H81" i="12"/>
  <c r="H383" i="12"/>
  <c r="H47" i="12"/>
  <c r="H187" i="12"/>
  <c r="H417" i="12"/>
  <c r="H23" i="12"/>
  <c r="H259" i="12"/>
  <c r="H510" i="12"/>
  <c r="H108" i="12"/>
  <c r="H356" i="12"/>
  <c r="H245" i="12"/>
  <c r="H107" i="12"/>
  <c r="H584" i="12"/>
  <c r="H159" i="12"/>
  <c r="H132" i="12"/>
  <c r="H172" i="12"/>
  <c r="H461" i="12"/>
  <c r="H594" i="12"/>
  <c r="H310" i="12"/>
  <c r="H325" i="12"/>
  <c r="H511" i="12"/>
  <c r="H228" i="12"/>
  <c r="H349" i="12"/>
  <c r="H535" i="12"/>
  <c r="H86" i="12"/>
  <c r="H532" i="12"/>
  <c r="H249" i="12"/>
  <c r="H432" i="12"/>
  <c r="H328" i="12"/>
  <c r="H193" i="12"/>
  <c r="H42" i="12"/>
  <c r="H93" i="12"/>
  <c r="H390" i="12"/>
  <c r="H301" i="12"/>
  <c r="H454" i="12"/>
  <c r="H297" i="12"/>
  <c r="H84" i="12"/>
  <c r="H39" i="12"/>
  <c r="H446" i="12"/>
  <c r="H85" i="12"/>
  <c r="H150" i="12"/>
  <c r="H174" i="12"/>
  <c r="H399" i="12"/>
  <c r="H164" i="12"/>
  <c r="H514" i="12"/>
  <c r="H592" i="12"/>
  <c r="H457" i="12"/>
  <c r="H224" i="12"/>
  <c r="H462" i="12"/>
  <c r="H276" i="12"/>
  <c r="H567" i="12"/>
  <c r="H579" i="12"/>
  <c r="H477" i="12"/>
  <c r="H609" i="12"/>
  <c r="H171" i="12"/>
  <c r="H223" i="12"/>
  <c r="H207" i="12"/>
  <c r="H575" i="12"/>
  <c r="H437" i="12"/>
  <c r="H169" i="12"/>
  <c r="H260" i="12"/>
  <c r="H62" i="12"/>
  <c r="H131" i="12"/>
  <c r="H53" i="12"/>
  <c r="H459" i="12"/>
  <c r="H507" i="12"/>
  <c r="H429" i="12"/>
  <c r="H70" i="12"/>
  <c r="H610" i="12"/>
  <c r="H147" i="12"/>
  <c r="H359" i="12"/>
  <c r="H544" i="12"/>
  <c r="H128" i="12"/>
  <c r="H370" i="12"/>
  <c r="H37" i="12"/>
  <c r="H113" i="12"/>
  <c r="H30" i="12"/>
  <c r="H286" i="12"/>
  <c r="H74" i="12"/>
  <c r="H80" i="12"/>
  <c r="H26" i="12"/>
  <c r="H97" i="12"/>
  <c r="H191" i="12"/>
  <c r="H83" i="12"/>
  <c r="H237" i="12"/>
  <c r="H546" i="12"/>
  <c r="H380" i="12"/>
  <c r="H94" i="12"/>
  <c r="H557" i="12"/>
  <c r="H616" i="12"/>
  <c r="H331" i="12"/>
  <c r="H248" i="12"/>
  <c r="H407" i="12"/>
  <c r="H460" i="12"/>
  <c r="H267" i="12"/>
  <c r="H61" i="12"/>
  <c r="H32" i="12"/>
  <c r="H316" i="12"/>
  <c r="G326" i="12"/>
  <c r="G551" i="12"/>
  <c r="G154" i="12"/>
  <c r="G297" i="12"/>
  <c r="G26" i="12"/>
  <c r="G454" i="12"/>
  <c r="G299" i="12"/>
  <c r="G295" i="12"/>
  <c r="G111" i="12"/>
  <c r="G366" i="12"/>
  <c r="G464" i="12"/>
  <c r="G416" i="12"/>
  <c r="G225" i="12"/>
  <c r="G144" i="12"/>
  <c r="G51" i="12"/>
  <c r="G49" i="12"/>
  <c r="G406" i="12"/>
  <c r="G534" i="12"/>
  <c r="G62" i="12"/>
  <c r="G208" i="12"/>
  <c r="G315" i="12"/>
  <c r="G219" i="12"/>
  <c r="G218" i="12"/>
  <c r="G357" i="12"/>
  <c r="G459" i="12"/>
  <c r="G489" i="12"/>
  <c r="D344" i="11" l="1"/>
  <c r="D345" i="11" s="1"/>
  <c r="D346" i="11" s="1"/>
  <c r="D347" i="11" s="1"/>
  <c r="E355" i="12"/>
  <c r="E342" i="12"/>
  <c r="I77" i="12"/>
  <c r="E182" i="12"/>
  <c r="E432" i="12"/>
  <c r="E93" i="12"/>
  <c r="G263" i="11"/>
  <c r="G49" i="9" s="1"/>
  <c r="G50" i="9" s="1"/>
  <c r="V128" i="9" s="1"/>
  <c r="E232" i="12"/>
  <c r="E391" i="12"/>
  <c r="E268" i="12"/>
  <c r="E51" i="12"/>
  <c r="E287" i="12"/>
  <c r="E331" i="12"/>
  <c r="E470" i="12"/>
  <c r="E320" i="12"/>
  <c r="E125" i="12"/>
  <c r="E481" i="12"/>
  <c r="E386" i="12"/>
  <c r="E136" i="12"/>
  <c r="E18" i="12"/>
  <c r="E249" i="12"/>
  <c r="E177" i="12"/>
  <c r="E430" i="12"/>
  <c r="E462" i="12"/>
  <c r="E566" i="12"/>
  <c r="E329" i="12"/>
  <c r="E396" i="12"/>
  <c r="E579" i="12"/>
  <c r="E142" i="12"/>
  <c r="E151" i="12"/>
  <c r="E572" i="12"/>
  <c r="E206" i="12"/>
  <c r="E102" i="12"/>
  <c r="E94" i="12"/>
  <c r="E207" i="12"/>
  <c r="E399" i="12"/>
  <c r="E314" i="12"/>
  <c r="E261" i="12"/>
  <c r="E191" i="12"/>
  <c r="E466" i="12"/>
  <c r="E350" i="12"/>
  <c r="E280" i="12"/>
  <c r="E504" i="12"/>
  <c r="E40" i="12"/>
  <c r="E582" i="12"/>
  <c r="E370" i="12"/>
  <c r="E119" i="12"/>
  <c r="E494" i="12"/>
  <c r="E480" i="12"/>
  <c r="E173" i="12"/>
  <c r="E321" i="12"/>
  <c r="E26" i="12"/>
  <c r="E236" i="12"/>
  <c r="E437" i="12"/>
  <c r="E31" i="12"/>
  <c r="E539" i="12"/>
  <c r="E107" i="12"/>
  <c r="E475" i="12"/>
  <c r="E465" i="12"/>
  <c r="E535" i="12"/>
  <c r="E187" i="12"/>
  <c r="E512" i="12"/>
  <c r="E264" i="12"/>
  <c r="E135" i="12"/>
  <c r="E569" i="12"/>
  <c r="E220" i="12"/>
  <c r="E266" i="12"/>
  <c r="E417" i="12"/>
  <c r="E440" i="12"/>
  <c r="E407" i="12"/>
  <c r="E347" i="12"/>
  <c r="E208" i="12"/>
  <c r="E345" i="12"/>
  <c r="E340" i="12"/>
  <c r="E112" i="12"/>
  <c r="E80" i="12"/>
  <c r="E423" i="12"/>
  <c r="E283" i="12"/>
  <c r="E418" i="12"/>
  <c r="E463" i="12"/>
  <c r="E166" i="12"/>
  <c r="E115" i="12"/>
  <c r="E366" i="12"/>
  <c r="E456" i="12"/>
  <c r="E441" i="12"/>
  <c r="E189" i="12"/>
  <c r="E67" i="12"/>
  <c r="E210" i="12"/>
  <c r="E471" i="12"/>
  <c r="E65" i="12"/>
  <c r="E174" i="12"/>
  <c r="E485" i="12"/>
  <c r="E254" i="12"/>
  <c r="E352" i="12"/>
  <c r="E145" i="12"/>
  <c r="E111" i="12"/>
  <c r="E46" i="12"/>
  <c r="E323" i="12"/>
  <c r="E600" i="12"/>
  <c r="E458" i="12"/>
  <c r="E570" i="12"/>
  <c r="E198" i="12"/>
  <c r="E469" i="12"/>
  <c r="E36" i="12"/>
  <c r="E319" i="12"/>
  <c r="E138" i="12"/>
  <c r="E281" i="12"/>
  <c r="E225" i="12"/>
  <c r="E114" i="12"/>
  <c r="E473" i="12"/>
  <c r="E398" i="12"/>
  <c r="E48" i="12"/>
  <c r="E503" i="12"/>
  <c r="E91" i="12"/>
  <c r="E88" i="12"/>
  <c r="E239" i="12"/>
  <c r="E567" i="12"/>
  <c r="E291" i="12"/>
  <c r="E548" i="12"/>
  <c r="E590" i="12"/>
  <c r="E109" i="12"/>
  <c r="E449" i="12"/>
  <c r="E127" i="12"/>
  <c r="E271" i="12"/>
  <c r="E251" i="12"/>
  <c r="E577" i="12"/>
  <c r="E327" i="12"/>
  <c r="E616" i="12"/>
  <c r="E563" i="12"/>
  <c r="E77" i="12"/>
  <c r="E57" i="12"/>
  <c r="E447" i="12"/>
  <c r="E518" i="12"/>
  <c r="E406" i="12"/>
  <c r="E502" i="12"/>
  <c r="E448" i="12"/>
  <c r="E429" i="12"/>
  <c r="E369" i="12"/>
  <c r="E301" i="12"/>
  <c r="E240" i="12"/>
  <c r="E608" i="12"/>
  <c r="E584" i="12"/>
  <c r="E133" i="12"/>
  <c r="E419" i="12"/>
  <c r="E316" i="12"/>
  <c r="E412" i="12"/>
  <c r="E377" i="12"/>
  <c r="E533" i="12"/>
  <c r="E474" i="12"/>
  <c r="E492" i="12"/>
  <c r="E373" i="12"/>
  <c r="E344" i="11"/>
  <c r="E345" i="11" s="1"/>
  <c r="E346" i="11" s="1"/>
  <c r="E347" i="11" s="1"/>
  <c r="I580" i="12"/>
  <c r="I464" i="12"/>
  <c r="E357" i="12"/>
  <c r="E246" i="12"/>
  <c r="E532" i="12"/>
  <c r="E222" i="12"/>
  <c r="E213" i="12"/>
  <c r="E37" i="12"/>
  <c r="E451" i="12"/>
  <c r="E385" i="12"/>
  <c r="E332" i="12"/>
  <c r="E333" i="12"/>
  <c r="E400" i="12"/>
  <c r="E90" i="12"/>
  <c r="E346" i="12"/>
  <c r="E32" i="12"/>
  <c r="E459" i="12"/>
  <c r="E118" i="12"/>
  <c r="E573" i="12"/>
  <c r="E348" i="12"/>
  <c r="E328" i="12"/>
  <c r="E617" i="12"/>
  <c r="E393" i="12"/>
  <c r="E604" i="12"/>
  <c r="E367" i="12"/>
  <c r="E556" i="12"/>
  <c r="E58" i="12"/>
  <c r="E55" i="12"/>
  <c r="E299" i="12"/>
  <c r="E165" i="12"/>
  <c r="E599" i="12"/>
  <c r="E279" i="12"/>
  <c r="E193" i="12"/>
  <c r="E60" i="12"/>
  <c r="E169" i="12"/>
  <c r="E339" i="12"/>
  <c r="E547" i="12"/>
  <c r="E607" i="12"/>
  <c r="E326" i="12"/>
  <c r="E298" i="12"/>
  <c r="I135" i="12"/>
  <c r="I24" i="12"/>
  <c r="I583" i="12"/>
  <c r="E335" i="12"/>
  <c r="E409" i="12"/>
  <c r="E83" i="12"/>
  <c r="E215" i="12"/>
  <c r="E500" i="12"/>
  <c r="E382" i="12"/>
  <c r="E192" i="12"/>
  <c r="E509" i="12"/>
  <c r="E614" i="12"/>
  <c r="E487" i="12"/>
  <c r="E259" i="12"/>
  <c r="E558" i="12"/>
  <c r="E204" i="12"/>
  <c r="E454" i="12"/>
  <c r="E560" i="12"/>
  <c r="E597" i="12"/>
  <c r="E349" i="12"/>
  <c r="E415" i="12"/>
  <c r="E416" i="12"/>
  <c r="E61" i="12"/>
  <c r="E56" i="12"/>
  <c r="E203" i="12"/>
  <c r="E274" i="12"/>
  <c r="E455" i="12"/>
  <c r="E22" i="12"/>
  <c r="E384" i="12"/>
  <c r="E571" i="12"/>
  <c r="E270" i="12"/>
  <c r="E338" i="12"/>
  <c r="E402" i="12"/>
  <c r="E228" i="12"/>
  <c r="E511" i="12"/>
  <c r="E610" i="12"/>
  <c r="E180" i="12"/>
  <c r="E304" i="12"/>
  <c r="E364" i="12"/>
  <c r="E435" i="12"/>
  <c r="I498" i="12"/>
  <c r="I591" i="12"/>
  <c r="I196" i="12"/>
  <c r="E116" i="12"/>
  <c r="E438" i="12"/>
  <c r="E359" i="12"/>
  <c r="E28" i="12"/>
  <c r="E152" i="12"/>
  <c r="E414" i="12"/>
  <c r="E615" i="12"/>
  <c r="E376" i="12"/>
  <c r="E549" i="12"/>
  <c r="E234" i="12"/>
  <c r="E550" i="12"/>
  <c r="E120" i="12"/>
  <c r="E334" i="12"/>
  <c r="E212" i="12"/>
  <c r="E78" i="12"/>
  <c r="E427" i="12"/>
  <c r="E117" i="12"/>
  <c r="E587" i="12"/>
  <c r="E555" i="12"/>
  <c r="E517" i="12"/>
  <c r="E483" i="12"/>
  <c r="E245" i="12"/>
  <c r="E85" i="12"/>
  <c r="E303" i="12"/>
  <c r="E305" i="12"/>
  <c r="E231" i="12"/>
  <c r="E515" i="12"/>
  <c r="E126" i="12"/>
  <c r="E172" i="12"/>
  <c r="E586" i="12"/>
  <c r="E538" i="12"/>
  <c r="E529" i="12"/>
  <c r="E38" i="12"/>
  <c r="E76" i="12"/>
  <c r="E537" i="12"/>
  <c r="E325" i="12"/>
  <c r="E453" i="12"/>
  <c r="I482" i="12"/>
  <c r="I278" i="12"/>
  <c r="I430" i="12"/>
  <c r="E23" i="12"/>
  <c r="E170" i="12"/>
  <c r="E542" i="12"/>
  <c r="E179" i="12"/>
  <c r="E436" i="12"/>
  <c r="E530" i="12"/>
  <c r="E89" i="12"/>
  <c r="E365" i="12"/>
  <c r="E53" i="12"/>
  <c r="E598" i="12"/>
  <c r="E351" i="12"/>
  <c r="E95" i="12"/>
  <c r="E592" i="12"/>
  <c r="E457" i="12"/>
  <c r="E507" i="12"/>
  <c r="E123" i="12"/>
  <c r="E185" i="12"/>
  <c r="E601" i="12"/>
  <c r="E62" i="12"/>
  <c r="E72" i="12"/>
  <c r="E233" i="12"/>
  <c r="E557" i="12"/>
  <c r="E139" i="12"/>
  <c r="E241" i="12"/>
  <c r="E578" i="12"/>
  <c r="E66" i="12"/>
  <c r="E495" i="12"/>
  <c r="E536" i="12"/>
  <c r="E337" i="12"/>
  <c r="E47" i="12"/>
  <c r="E464" i="12"/>
  <c r="E276" i="12"/>
  <c r="E426" i="12"/>
  <c r="E160" i="12"/>
  <c r="E363" i="12"/>
  <c r="E103" i="12"/>
  <c r="E478" i="12"/>
  <c r="E594" i="12"/>
  <c r="I341" i="12"/>
  <c r="I528" i="12"/>
  <c r="I421" i="12"/>
  <c r="I180" i="12"/>
  <c r="I132" i="12"/>
  <c r="I296" i="12"/>
  <c r="C347" i="11"/>
  <c r="E263" i="11"/>
  <c r="E49" i="9" s="1"/>
  <c r="E50" i="9" s="1"/>
  <c r="R128" i="9" s="1"/>
  <c r="I79" i="12"/>
  <c r="I484" i="12"/>
  <c r="I284" i="12"/>
  <c r="I605" i="12"/>
  <c r="I50" i="12"/>
  <c r="F347" i="11"/>
  <c r="I515" i="12"/>
  <c r="I527" i="12"/>
  <c r="I231" i="12"/>
  <c r="I61" i="12"/>
  <c r="I52" i="12"/>
  <c r="I461" i="12"/>
  <c r="I247" i="12"/>
  <c r="I596" i="12"/>
  <c r="I216" i="12"/>
  <c r="I28" i="12"/>
  <c r="I331" i="12"/>
  <c r="I550" i="12"/>
  <c r="I102" i="12"/>
  <c r="I205" i="12"/>
  <c r="I68" i="12"/>
  <c r="I513" i="12"/>
  <c r="I38" i="12"/>
  <c r="I59" i="12"/>
  <c r="I606" i="12"/>
  <c r="I402" i="12"/>
  <c r="I26" i="12"/>
  <c r="I87" i="12"/>
  <c r="I400" i="12"/>
  <c r="I74" i="12"/>
  <c r="I235" i="12"/>
  <c r="I600" i="12"/>
  <c r="I250" i="12"/>
  <c r="I53" i="12"/>
  <c r="I565" i="12"/>
  <c r="I40" i="12"/>
  <c r="I366" i="12"/>
  <c r="I239" i="12"/>
  <c r="I224" i="12"/>
  <c r="I322" i="12"/>
  <c r="I525" i="12"/>
  <c r="I32" i="12"/>
  <c r="I62" i="12"/>
  <c r="I553" i="12"/>
  <c r="I611" i="12"/>
  <c r="I101" i="12"/>
  <c r="I67" i="12"/>
  <c r="I529" i="12"/>
  <c r="I471" i="12"/>
  <c r="I299" i="12"/>
  <c r="I27" i="12"/>
  <c r="I289" i="12"/>
  <c r="I193" i="12"/>
  <c r="I116" i="12"/>
  <c r="I330" i="12"/>
  <c r="I316" i="12"/>
  <c r="I169" i="12"/>
  <c r="I617" i="12"/>
  <c r="I536" i="12"/>
  <c r="I144" i="12"/>
  <c r="I564" i="12"/>
  <c r="I218" i="12"/>
  <c r="I544" i="12"/>
  <c r="I574" i="12"/>
  <c r="I110" i="12"/>
  <c r="I610" i="12"/>
  <c r="I264" i="12"/>
  <c r="I203" i="12"/>
  <c r="I455" i="12"/>
  <c r="I577" i="12"/>
  <c r="I359" i="12"/>
  <c r="I127" i="12"/>
  <c r="I245" i="12"/>
  <c r="I575" i="12"/>
  <c r="I512" i="12"/>
  <c r="I64" i="12"/>
  <c r="I113" i="12"/>
  <c r="I302" i="12"/>
  <c r="I154" i="12"/>
  <c r="I33" i="12"/>
  <c r="I393" i="12"/>
  <c r="I514" i="12"/>
  <c r="I174" i="12"/>
  <c r="I501" i="12"/>
  <c r="I225" i="12"/>
  <c r="I419" i="12"/>
  <c r="I466" i="12"/>
  <c r="I335" i="12"/>
  <c r="I143" i="12"/>
  <c r="I70" i="12"/>
  <c r="I479" i="12"/>
  <c r="I592" i="12"/>
  <c r="I451" i="12"/>
  <c r="I242" i="12"/>
  <c r="I230" i="12"/>
  <c r="I323" i="12"/>
  <c r="I283" i="12"/>
  <c r="I42" i="12"/>
  <c r="I549" i="12"/>
  <c r="I487" i="12"/>
  <c r="I76" i="12"/>
  <c r="I339" i="12"/>
  <c r="I437" i="12"/>
  <c r="I532" i="12"/>
  <c r="I56" i="12"/>
  <c r="I332" i="12"/>
  <c r="I547" i="12"/>
  <c r="I362" i="12"/>
  <c r="I368" i="12"/>
  <c r="I378" i="12"/>
  <c r="I567" i="12"/>
  <c r="I243" i="12"/>
  <c r="I391" i="12"/>
  <c r="I197" i="12"/>
  <c r="I175" i="12"/>
  <c r="I467" i="12"/>
  <c r="I35" i="12"/>
  <c r="I429" i="12"/>
  <c r="I521" i="12"/>
  <c r="I291" i="12"/>
  <c r="I80" i="12"/>
  <c r="I118" i="12"/>
  <c r="I403" i="12"/>
  <c r="I151" i="12"/>
  <c r="I221" i="12"/>
  <c r="I204" i="12"/>
  <c r="I246" i="12"/>
  <c r="I281" i="12"/>
  <c r="I73" i="12"/>
  <c r="I384" i="12"/>
  <c r="I463" i="12"/>
  <c r="I582" i="12"/>
  <c r="I325" i="12"/>
  <c r="I191" i="12"/>
  <c r="I427" i="12"/>
  <c r="I493" i="12"/>
  <c r="I329" i="12"/>
  <c r="I178" i="12"/>
  <c r="I345" i="12"/>
  <c r="I612" i="12"/>
  <c r="I505" i="12"/>
  <c r="I386" i="12"/>
  <c r="I355" i="12"/>
  <c r="I309" i="12"/>
  <c r="I95" i="12"/>
  <c r="I83" i="12"/>
  <c r="I249" i="12"/>
  <c r="I448" i="12"/>
  <c r="I310" i="12"/>
  <c r="I63" i="12"/>
  <c r="I432" i="12"/>
  <c r="I273" i="12"/>
  <c r="I579" i="12"/>
  <c r="I212" i="12"/>
  <c r="I481" i="12"/>
  <c r="I82" i="12"/>
  <c r="L487" i="12"/>
  <c r="L417" i="12"/>
  <c r="L312" i="12"/>
  <c r="L358" i="12"/>
  <c r="L379" i="12"/>
  <c r="L137" i="12"/>
  <c r="L341" i="12"/>
  <c r="L569" i="12"/>
  <c r="L578" i="12"/>
  <c r="L387" i="12"/>
  <c r="L422" i="12"/>
  <c r="L448" i="12"/>
  <c r="L223" i="12"/>
  <c r="L450" i="12"/>
  <c r="L541" i="12"/>
  <c r="L428" i="12"/>
  <c r="L456" i="12"/>
  <c r="L479" i="12"/>
  <c r="L52" i="12"/>
  <c r="L37" i="12"/>
  <c r="L484" i="12"/>
  <c r="L276" i="12"/>
  <c r="L431" i="12"/>
  <c r="L72" i="12"/>
  <c r="L228" i="12"/>
  <c r="L83" i="12"/>
  <c r="L611" i="12"/>
  <c r="L45" i="12"/>
  <c r="L370" i="12"/>
  <c r="L339" i="12"/>
  <c r="L349" i="12"/>
  <c r="L361" i="12"/>
  <c r="L579" i="12"/>
  <c r="L139" i="12"/>
  <c r="L427" i="12"/>
  <c r="L568" i="12"/>
  <c r="L132" i="12"/>
  <c r="L345" i="12"/>
  <c r="L599" i="12"/>
  <c r="L218" i="12"/>
  <c r="L175" i="12"/>
  <c r="L82" i="12"/>
  <c r="L500" i="12"/>
  <c r="L201" i="12"/>
  <c r="L552" i="12"/>
  <c r="L197" i="12"/>
  <c r="L213" i="12"/>
  <c r="L122" i="12"/>
  <c r="L545" i="12"/>
  <c r="L486" i="12"/>
  <c r="L214" i="12"/>
  <c r="L315" i="12"/>
  <c r="L28" i="12"/>
  <c r="L439" i="12"/>
  <c r="L600" i="12"/>
  <c r="L475" i="12"/>
  <c r="L126" i="12"/>
  <c r="L27" i="12"/>
  <c r="L556" i="12"/>
  <c r="L233" i="12"/>
  <c r="L178" i="12"/>
  <c r="L96" i="12"/>
  <c r="L192" i="12"/>
  <c r="L533" i="12"/>
  <c r="L57" i="12"/>
  <c r="L237" i="12"/>
  <c r="L334" i="12"/>
  <c r="L251" i="12"/>
  <c r="L502" i="12"/>
  <c r="L190" i="12"/>
  <c r="L196" i="12"/>
  <c r="L572" i="12"/>
  <c r="L392" i="12"/>
  <c r="L411" i="12"/>
  <c r="L97" i="12"/>
  <c r="L118" i="12"/>
  <c r="L195" i="12"/>
  <c r="L53" i="12"/>
  <c r="L336" i="12"/>
  <c r="L189" i="12"/>
  <c r="L374" i="12"/>
  <c r="L352" i="12"/>
  <c r="L58" i="12"/>
  <c r="L299" i="12"/>
  <c r="L519" i="12"/>
  <c r="L573" i="12"/>
  <c r="L353" i="12"/>
  <c r="L474" i="12"/>
  <c r="L35" i="12"/>
  <c r="L553" i="12"/>
  <c r="L209" i="12"/>
  <c r="L391" i="12"/>
  <c r="L495" i="12"/>
  <c r="L63" i="12"/>
  <c r="L169" i="12"/>
  <c r="L351" i="12"/>
  <c r="L382" i="12"/>
  <c r="L472" i="12"/>
  <c r="L588" i="12"/>
  <c r="L298" i="12"/>
  <c r="L407" i="12"/>
  <c r="L100" i="12"/>
  <c r="L615" i="12"/>
  <c r="L522" i="12"/>
  <c r="L369" i="12"/>
  <c r="L198" i="12"/>
  <c r="L558" i="12"/>
  <c r="L535" i="12"/>
  <c r="L461" i="12"/>
  <c r="L449" i="12"/>
  <c r="L111" i="12"/>
  <c r="L435" i="12"/>
  <c r="L396" i="12"/>
  <c r="L191" i="12"/>
  <c r="L202" i="12"/>
  <c r="L432" i="12"/>
  <c r="L80" i="12"/>
  <c r="L442" i="12"/>
  <c r="L265" i="12"/>
  <c r="L513" i="12"/>
  <c r="L335" i="12"/>
  <c r="L293" i="12"/>
  <c r="L419" i="12"/>
  <c r="L170" i="12"/>
  <c r="L605" i="12"/>
  <c r="L144" i="12"/>
  <c r="L240" i="12"/>
  <c r="L398" i="12"/>
  <c r="L562" i="12"/>
  <c r="L453" i="12"/>
  <c r="L503" i="12"/>
  <c r="L360" i="12"/>
  <c r="L304" i="12"/>
  <c r="L296" i="12"/>
  <c r="L462" i="12"/>
  <c r="L373" i="12"/>
  <c r="L409" i="12"/>
  <c r="L537" i="12"/>
  <c r="L65" i="12"/>
  <c r="L400" i="12"/>
  <c r="L124" i="12"/>
  <c r="L92" i="12"/>
  <c r="L294" i="12"/>
  <c r="L412" i="12"/>
  <c r="L150" i="12"/>
  <c r="L498" i="12"/>
  <c r="L40" i="12"/>
  <c r="L528" i="12"/>
  <c r="L18" i="12"/>
  <c r="L364" i="12"/>
  <c r="I425" i="12"/>
  <c r="I350" i="12"/>
  <c r="I300" i="12"/>
  <c r="I156" i="12"/>
  <c r="I367" i="12"/>
  <c r="I114" i="12"/>
  <c r="I172" i="12"/>
  <c r="I468" i="12"/>
  <c r="I183" i="12"/>
  <c r="I208" i="12"/>
  <c r="I452" i="12"/>
  <c r="I426" i="12"/>
  <c r="I89" i="12"/>
  <c r="I593" i="12"/>
  <c r="I86" i="12"/>
  <c r="I545" i="12"/>
  <c r="I539" i="12"/>
  <c r="I21" i="12"/>
  <c r="I404" i="12"/>
  <c r="I518" i="12"/>
  <c r="I508" i="12"/>
  <c r="I569" i="12"/>
  <c r="I220" i="12"/>
  <c r="I334" i="12"/>
  <c r="I433" i="12"/>
  <c r="I599" i="12"/>
  <c r="I51" i="12"/>
  <c r="I394" i="12"/>
  <c r="I562" i="12"/>
  <c r="I348" i="12"/>
  <c r="I30" i="12"/>
  <c r="I522" i="12"/>
  <c r="I319" i="12"/>
  <c r="I137" i="12"/>
  <c r="I233" i="12"/>
  <c r="I255" i="12"/>
  <c r="I57" i="12"/>
  <c r="I417" i="12"/>
  <c r="I141" i="12"/>
  <c r="I409" i="12"/>
  <c r="I446" i="12"/>
  <c r="I502" i="12"/>
  <c r="I282" i="12"/>
  <c r="I92" i="12"/>
  <c r="I276" i="12"/>
  <c r="I444" i="12"/>
  <c r="I306" i="12"/>
  <c r="I560" i="12"/>
  <c r="I71" i="12"/>
  <c r="I469" i="12"/>
  <c r="I524" i="12"/>
  <c r="I286" i="12"/>
  <c r="I465" i="12"/>
  <c r="I555" i="12"/>
  <c r="I616" i="12"/>
  <c r="I90" i="12"/>
  <c r="I39" i="12"/>
  <c r="I265" i="12"/>
  <c r="I256" i="12"/>
  <c r="I586" i="12"/>
  <c r="I387" i="12"/>
  <c r="I72" i="12"/>
  <c r="I561" i="12"/>
  <c r="I603" i="12"/>
  <c r="I140" i="12"/>
  <c r="I297" i="12"/>
  <c r="I107" i="12"/>
  <c r="I267" i="12"/>
  <c r="I389" i="12"/>
  <c r="I595" i="12"/>
  <c r="I121" i="12"/>
  <c r="I352" i="12"/>
  <c r="I199" i="12"/>
  <c r="I185" i="12"/>
  <c r="I486" i="12"/>
  <c r="I126" i="12"/>
  <c r="I268" i="12"/>
  <c r="I312" i="12"/>
  <c r="I195" i="12"/>
  <c r="I311" i="12"/>
  <c r="I563" i="12"/>
  <c r="I554" i="12"/>
  <c r="I474" i="12"/>
  <c r="I517" i="12"/>
  <c r="I48" i="12"/>
  <c r="I241" i="12"/>
  <c r="I496" i="12"/>
  <c r="I509" i="12"/>
  <c r="I123" i="12"/>
  <c r="I440" i="12"/>
  <c r="I58" i="12"/>
  <c r="I589" i="12"/>
  <c r="I236" i="12"/>
  <c r="I219" i="12"/>
  <c r="I41" i="12"/>
  <c r="I22" i="12"/>
  <c r="I290" i="12"/>
  <c r="I361" i="12"/>
  <c r="I450" i="12"/>
  <c r="I133" i="12"/>
  <c r="I44" i="12"/>
  <c r="I85" i="12"/>
  <c r="I594" i="12"/>
  <c r="I171" i="12"/>
  <c r="I177" i="12"/>
  <c r="I138" i="12"/>
  <c r="I598" i="12"/>
  <c r="I460" i="12"/>
  <c r="I382" i="12"/>
  <c r="I349" i="12"/>
  <c r="I31" i="12"/>
  <c r="I613" i="12"/>
  <c r="I436" i="12"/>
  <c r="I227" i="12"/>
  <c r="I457" i="12"/>
  <c r="I122" i="12"/>
  <c r="I210" i="12"/>
  <c r="I184" i="12"/>
  <c r="I206" i="12"/>
  <c r="I112" i="12"/>
  <c r="I275" i="12"/>
  <c r="I526" i="12"/>
  <c r="I375" i="12"/>
  <c r="I412" i="12"/>
  <c r="I438" i="12"/>
  <c r="I506" i="12"/>
  <c r="I383" i="12"/>
  <c r="I416" i="12"/>
  <c r="I424" i="12"/>
  <c r="I407" i="12"/>
  <c r="I164" i="12"/>
  <c r="I358" i="12"/>
  <c r="I607" i="12"/>
  <c r="I198" i="12"/>
  <c r="I405" i="12"/>
  <c r="I147" i="12"/>
  <c r="I572" i="12"/>
  <c r="I483" i="12"/>
  <c r="I288" i="12"/>
  <c r="I587" i="12"/>
  <c r="I570" i="12"/>
  <c r="I293" i="12"/>
  <c r="I531" i="12"/>
  <c r="I485" i="12"/>
  <c r="I301" i="12"/>
  <c r="I229" i="12"/>
  <c r="I176" i="12"/>
  <c r="I475" i="12"/>
  <c r="I363" i="12"/>
  <c r="I187" i="12"/>
  <c r="G264" i="11"/>
  <c r="G265" i="11" s="1"/>
  <c r="G266" i="11" s="1"/>
  <c r="E264" i="11"/>
  <c r="E265" i="11" s="1"/>
  <c r="E266" i="11" s="1"/>
  <c r="F264" i="11"/>
  <c r="F265" i="11" s="1"/>
  <c r="F266" i="11" s="1"/>
  <c r="C264" i="11"/>
  <c r="C265" i="11" s="1"/>
  <c r="C266" i="11" s="1"/>
  <c r="D264" i="11"/>
  <c r="D265" i="11" s="1"/>
  <c r="D266" i="11" s="1"/>
  <c r="D267" i="11" s="1"/>
  <c r="C263" i="11"/>
  <c r="C49" i="9" s="1"/>
  <c r="C50" i="9" s="1"/>
  <c r="N128" i="9" s="1"/>
  <c r="F263" i="11"/>
  <c r="F49" i="9" s="1"/>
  <c r="F50" i="9" s="1"/>
  <c r="T128" i="9" s="1"/>
  <c r="L505" i="12"/>
  <c r="L19" i="12"/>
  <c r="L86" i="12"/>
  <c r="L586" i="12"/>
  <c r="L607" i="12"/>
  <c r="L117" i="12"/>
  <c r="L216" i="12"/>
  <c r="L433" i="12"/>
  <c r="L273" i="12"/>
  <c r="L199" i="12"/>
  <c r="L471" i="12"/>
  <c r="L48" i="12"/>
  <c r="L33" i="12"/>
  <c r="L302" i="12"/>
  <c r="L21" i="12"/>
  <c r="L36" i="12"/>
  <c r="L521" i="12"/>
  <c r="L263" i="12"/>
  <c r="L381" i="12"/>
  <c r="L544" i="12"/>
  <c r="L318" i="12"/>
  <c r="L536" i="12"/>
  <c r="L617" i="12"/>
  <c r="L59" i="12"/>
  <c r="L470" i="12"/>
  <c r="L362" i="12"/>
  <c r="L446" i="12"/>
  <c r="L50" i="12"/>
  <c r="L160" i="12"/>
  <c r="L393" i="12"/>
  <c r="L133" i="12"/>
  <c r="L232" i="12"/>
  <c r="L440" i="12"/>
  <c r="L322" i="12"/>
  <c r="L81" i="12"/>
  <c r="L587" i="12"/>
  <c r="L319" i="12"/>
  <c r="L138" i="12"/>
  <c r="L107" i="12"/>
  <c r="L30" i="12"/>
  <c r="L388" i="12"/>
  <c r="L492" i="12"/>
  <c r="L161" i="12"/>
  <c r="L426" i="12"/>
  <c r="L590" i="12"/>
  <c r="L120" i="12"/>
  <c r="L491" i="12"/>
  <c r="L332" i="12"/>
  <c r="L136" i="12"/>
  <c r="L269" i="12"/>
  <c r="L152" i="12"/>
  <c r="L46" i="12"/>
  <c r="L555" i="12"/>
  <c r="L70" i="12"/>
  <c r="L359" i="12"/>
  <c r="L538" i="12"/>
  <c r="L551" i="12"/>
  <c r="L430" i="12"/>
  <c r="L454" i="12"/>
  <c r="L44" i="12"/>
  <c r="L389" i="12"/>
  <c r="L290" i="12"/>
  <c r="L585" i="12"/>
  <c r="L262" i="12"/>
  <c r="L295" i="12"/>
  <c r="L437" i="12"/>
  <c r="L43" i="12"/>
  <c r="L330" i="12"/>
  <c r="L174" i="12"/>
  <c r="L497" i="12"/>
  <c r="L258" i="12"/>
  <c r="L566" i="12"/>
  <c r="L254" i="12"/>
  <c r="L187" i="12"/>
  <c r="L208" i="12"/>
  <c r="L301" i="12"/>
  <c r="L287" i="12"/>
  <c r="L158" i="12"/>
  <c r="L602" i="12"/>
  <c r="L121" i="12"/>
  <c r="L594" i="12"/>
  <c r="L459" i="12"/>
  <c r="L549" i="12"/>
  <c r="L347" i="12"/>
  <c r="L272" i="12"/>
  <c r="L31" i="12"/>
  <c r="L477" i="12"/>
  <c r="L156" i="12"/>
  <c r="L184" i="12"/>
  <c r="L343" i="12"/>
  <c r="L183" i="12"/>
  <c r="L527" i="12"/>
  <c r="L565" i="12"/>
  <c r="L89" i="12"/>
  <c r="L51" i="12"/>
  <c r="L580" i="12"/>
  <c r="L380" i="12"/>
  <c r="L95" i="12"/>
  <c r="L591" i="12"/>
  <c r="L490" i="12"/>
  <c r="L510" i="12"/>
  <c r="L200" i="12"/>
  <c r="L249" i="12"/>
  <c r="L85" i="12"/>
  <c r="L310" i="12"/>
  <c r="L34" i="12"/>
  <c r="L114" i="12"/>
  <c r="L516" i="12"/>
  <c r="L305" i="12"/>
  <c r="L323" i="12"/>
  <c r="L68" i="12"/>
  <c r="L229" i="12"/>
  <c r="L162" i="12"/>
  <c r="L455" i="12"/>
  <c r="L22" i="12"/>
  <c r="L119" i="12"/>
  <c r="L71" i="12"/>
  <c r="L397" i="12"/>
  <c r="L567" i="12"/>
  <c r="L164" i="12"/>
  <c r="L102" i="12"/>
  <c r="L145" i="12"/>
  <c r="L176" i="12"/>
  <c r="L220" i="12"/>
  <c r="L557" i="12"/>
  <c r="L66" i="12"/>
  <c r="L468" i="12"/>
  <c r="L135" i="12"/>
  <c r="L406" i="12"/>
  <c r="L606" i="12"/>
  <c r="L321" i="12"/>
  <c r="L177" i="12"/>
  <c r="L609" i="12"/>
  <c r="L104" i="12"/>
  <c r="L465" i="12"/>
  <c r="L616" i="12"/>
  <c r="L504" i="12"/>
  <c r="L278" i="12"/>
  <c r="L595" i="12"/>
  <c r="L76" i="12"/>
  <c r="L125" i="12"/>
  <c r="L153" i="12"/>
  <c r="L206" i="12"/>
  <c r="L256" i="12"/>
  <c r="L610" i="12"/>
  <c r="L110" i="12"/>
  <c r="L338" i="12"/>
  <c r="L236" i="12"/>
  <c r="L280" i="12"/>
  <c r="L485" i="12"/>
  <c r="E488" i="12"/>
  <c r="E21" i="12"/>
  <c r="E27" i="12"/>
  <c r="E227" i="12"/>
  <c r="E603" i="12"/>
  <c r="E501" i="12"/>
  <c r="E308" i="12"/>
  <c r="E401" i="12"/>
  <c r="E576" i="12"/>
  <c r="E106" i="12"/>
  <c r="E540" i="12"/>
  <c r="E108" i="12"/>
  <c r="E523" i="12"/>
  <c r="E559" i="12"/>
  <c r="E380" i="12"/>
  <c r="E446" i="12"/>
  <c r="E199" i="12"/>
  <c r="E421" i="12"/>
  <c r="E315" i="12"/>
  <c r="E149" i="12"/>
  <c r="E217" i="12"/>
  <c r="E425" i="12"/>
  <c r="E309" i="12"/>
  <c r="E442" i="12"/>
  <c r="E98" i="12"/>
  <c r="E389" i="12"/>
  <c r="E262" i="12"/>
  <c r="E371" i="12"/>
  <c r="E368" i="12"/>
  <c r="E434" i="12"/>
  <c r="E155" i="12"/>
  <c r="E39" i="12"/>
  <c r="E43" i="12"/>
  <c r="E452" i="12"/>
  <c r="E505" i="12"/>
  <c r="E81" i="12"/>
  <c r="E575" i="12"/>
  <c r="E197" i="12"/>
  <c r="E252" i="12"/>
  <c r="E596" i="12"/>
  <c r="E510" i="12"/>
  <c r="E68" i="12"/>
  <c r="E202" i="12"/>
  <c r="E374" i="12"/>
  <c r="E552" i="12"/>
  <c r="E330" i="12"/>
  <c r="E128" i="12"/>
  <c r="E132" i="12"/>
  <c r="E181" i="12"/>
  <c r="E361" i="12"/>
  <c r="E211" i="12"/>
  <c r="E195" i="12"/>
  <c r="E164" i="12"/>
  <c r="E273" i="12"/>
  <c r="E541" i="12"/>
  <c r="E484" i="12"/>
  <c r="E286" i="12"/>
  <c r="E242" i="12"/>
  <c r="E35" i="12"/>
  <c r="E322" i="12"/>
  <c r="E131" i="12"/>
  <c r="E497" i="12"/>
  <c r="E129" i="12"/>
  <c r="E290" i="12"/>
  <c r="E306" i="12"/>
  <c r="E297" i="12"/>
  <c r="E554" i="12"/>
  <c r="E188" i="12"/>
  <c r="E229" i="12"/>
  <c r="E593" i="12"/>
  <c r="E565" i="12"/>
  <c r="E84" i="12"/>
  <c r="E205" i="12"/>
  <c r="E493" i="12"/>
  <c r="E353" i="12"/>
  <c r="E96" i="12"/>
  <c r="E378" i="12"/>
  <c r="E74" i="12"/>
  <c r="E285" i="12"/>
  <c r="E218" i="12"/>
  <c r="E289" i="12"/>
  <c r="E591" i="12"/>
  <c r="E602" i="12"/>
  <c r="E157" i="12"/>
  <c r="E490" i="12"/>
  <c r="E24" i="12"/>
  <c r="E267" i="12"/>
  <c r="E581" i="12"/>
  <c r="E344" i="12"/>
  <c r="E605" i="12"/>
  <c r="E606" i="12"/>
  <c r="E522" i="12"/>
  <c r="E499" i="12"/>
  <c r="E63" i="12"/>
  <c r="E263" i="12"/>
  <c r="E288" i="12"/>
  <c r="E424" i="12"/>
  <c r="E186" i="12"/>
  <c r="E302" i="12"/>
  <c r="E461" i="12"/>
  <c r="E161" i="12"/>
  <c r="E292" i="12"/>
  <c r="E491" i="12"/>
  <c r="E44" i="12"/>
  <c r="E477" i="12"/>
  <c r="E167" i="12"/>
  <c r="E381" i="12"/>
  <c r="E300" i="12"/>
  <c r="E431" i="12"/>
  <c r="E54" i="12"/>
  <c r="E235" i="12"/>
  <c r="E413" i="12"/>
  <c r="E260" i="12"/>
  <c r="E178" i="12"/>
  <c r="E403" i="12"/>
  <c r="E50" i="12"/>
  <c r="E30" i="12"/>
  <c r="E200" i="12"/>
  <c r="E508" i="12"/>
  <c r="E422" i="12"/>
  <c r="E104" i="12"/>
  <c r="E97" i="12"/>
  <c r="E482" i="12"/>
  <c r="E514" i="12"/>
  <c r="E506" i="12"/>
  <c r="E244" i="12"/>
  <c r="E383" i="12"/>
  <c r="E221" i="12"/>
  <c r="E388" i="12"/>
  <c r="E486" i="12"/>
  <c r="E214" i="12"/>
  <c r="E52" i="12"/>
  <c r="E156" i="12"/>
  <c r="E513" i="12"/>
  <c r="E153" i="12"/>
  <c r="E20" i="12"/>
  <c r="E588" i="12"/>
  <c r="E238" i="12"/>
  <c r="E184" i="12"/>
  <c r="E467" i="12"/>
  <c r="E410" i="12"/>
  <c r="E311" i="12"/>
  <c r="E64" i="12"/>
  <c r="E611" i="12"/>
  <c r="E230" i="12"/>
  <c r="E397" i="12"/>
  <c r="E87" i="12"/>
  <c r="E489" i="12"/>
  <c r="E247" i="12"/>
  <c r="E583" i="12"/>
  <c r="E476" i="12"/>
  <c r="E162" i="12"/>
  <c r="E190" i="12"/>
  <c r="E551" i="12"/>
  <c r="E209" i="12"/>
  <c r="E375" i="12"/>
  <c r="E216" i="12"/>
  <c r="E256" i="12"/>
  <c r="E201" i="12"/>
  <c r="E307" i="12"/>
  <c r="E296" i="12"/>
  <c r="E360" i="12"/>
  <c r="E574" i="12"/>
  <c r="E171" i="12"/>
  <c r="E59" i="12"/>
  <c r="E545" i="12"/>
  <c r="E356" i="12"/>
  <c r="E420" i="12"/>
  <c r="E122" i="12"/>
  <c r="E444" i="12"/>
  <c r="E253" i="12"/>
  <c r="E255" i="12"/>
  <c r="E176" i="12"/>
  <c r="E45" i="12"/>
  <c r="E460" i="12"/>
  <c r="E168" i="12"/>
  <c r="E29" i="12"/>
  <c r="E143" i="12"/>
  <c r="E336" i="12"/>
  <c r="E25" i="12"/>
  <c r="E144" i="12"/>
  <c r="E395" i="12"/>
  <c r="E257" i="12"/>
  <c r="E354" i="12"/>
  <c r="E265" i="12"/>
  <c r="E272" i="12"/>
  <c r="E70" i="12"/>
  <c r="E282" i="12"/>
  <c r="E525" i="12"/>
  <c r="E439" i="12"/>
  <c r="E277" i="12"/>
  <c r="E137" i="12"/>
  <c r="E92" i="12"/>
  <c r="E528" i="12"/>
  <c r="E101" i="12"/>
  <c r="E49" i="12"/>
  <c r="E318" i="12"/>
  <c r="E71" i="12"/>
  <c r="E194" i="12"/>
  <c r="E450" i="12"/>
  <c r="E516" i="12"/>
  <c r="E110" i="12"/>
  <c r="E394" i="12"/>
  <c r="E553" i="12"/>
  <c r="E146" i="12"/>
  <c r="E343" i="12"/>
  <c r="E79" i="12"/>
  <c r="E595" i="12"/>
  <c r="E100" i="12"/>
  <c r="E258" i="12"/>
  <c r="E158" i="12"/>
  <c r="E387" i="12"/>
  <c r="E612" i="12"/>
  <c r="E219" i="12"/>
  <c r="E609" i="12"/>
  <c r="E310" i="12"/>
  <c r="E358" i="12"/>
  <c r="E362" i="12"/>
  <c r="E313" i="12"/>
  <c r="E154" i="12"/>
  <c r="E124" i="12"/>
  <c r="E312" i="12"/>
  <c r="E147" i="12"/>
  <c r="E411" i="12"/>
  <c r="E141" i="12"/>
  <c r="E324" i="12"/>
  <c r="E150" i="12"/>
  <c r="E294" i="12"/>
  <c r="E243" i="12"/>
  <c r="E526" i="12"/>
  <c r="E580" i="12"/>
  <c r="E82" i="12"/>
  <c r="E196" i="12"/>
  <c r="E546" i="12"/>
  <c r="E445" i="12"/>
  <c r="E175" i="12"/>
  <c r="E159" i="12"/>
  <c r="E224" i="12"/>
  <c r="E226" i="12"/>
  <c r="E585" i="12"/>
  <c r="E408" i="12"/>
  <c r="E562" i="12"/>
  <c r="E519" i="12"/>
  <c r="E472" i="12"/>
  <c r="E561" i="12"/>
  <c r="E278" i="12"/>
  <c r="E130" i="12"/>
  <c r="E520" i="12"/>
  <c r="E183" i="12"/>
  <c r="E163" i="12"/>
  <c r="E99" i="12"/>
  <c r="E527" i="12"/>
  <c r="E564" i="12"/>
  <c r="E75" i="12"/>
  <c r="E269" i="12"/>
  <c r="E534" i="12"/>
  <c r="E317" i="12"/>
  <c r="E433" i="12"/>
  <c r="E428" i="12"/>
  <c r="E293" i="12"/>
  <c r="E524" i="12"/>
  <c r="E392" i="12"/>
  <c r="E443" i="12"/>
  <c r="E405" i="12"/>
  <c r="E295" i="12"/>
  <c r="E521" i="12"/>
  <c r="E568" i="12"/>
  <c r="E404" i="12"/>
  <c r="E284" i="12"/>
  <c r="E390" i="12"/>
  <c r="E113" i="12"/>
  <c r="E341" i="12"/>
  <c r="E372" i="12"/>
  <c r="E589" i="12"/>
  <c r="E86" i="12"/>
  <c r="E379" i="12"/>
  <c r="E19" i="12"/>
  <c r="E496" i="12"/>
  <c r="E42" i="12"/>
  <c r="E73" i="12"/>
  <c r="E468" i="12"/>
  <c r="E613" i="12"/>
  <c r="E134" i="12"/>
  <c r="E479" i="12"/>
  <c r="E121" i="12"/>
  <c r="E248" i="12"/>
  <c r="E544" i="12"/>
  <c r="E33" i="12"/>
  <c r="E223" i="12"/>
  <c r="E105" i="12"/>
  <c r="E69" i="12"/>
  <c r="E275" i="12"/>
  <c r="E237" i="12"/>
  <c r="E531" i="12"/>
  <c r="E41" i="12"/>
  <c r="E250" i="12"/>
  <c r="E543" i="12"/>
  <c r="E140" i="12"/>
  <c r="E148" i="12"/>
  <c r="E34" i="12"/>
  <c r="I338" i="12"/>
  <c r="I109" i="12"/>
  <c r="I307" i="12"/>
  <c r="I260" i="12"/>
  <c r="I581" i="12"/>
  <c r="I480" i="12"/>
  <c r="I46" i="12"/>
  <c r="I360" i="12"/>
  <c r="I557" i="12"/>
  <c r="I253" i="12"/>
  <c r="I295" i="12"/>
  <c r="I489" i="12"/>
  <c r="I497" i="12"/>
  <c r="I488" i="12"/>
  <c r="I454" i="12"/>
  <c r="I503" i="12"/>
  <c r="I566" i="12"/>
  <c r="I100" i="12"/>
  <c r="I443" i="12"/>
  <c r="I120" i="12"/>
  <c r="I238" i="12"/>
  <c r="I280" i="12"/>
  <c r="I604" i="12"/>
  <c r="I207" i="12"/>
  <c r="I410" i="12"/>
  <c r="I96" i="12"/>
  <c r="I182" i="12"/>
  <c r="I129" i="12"/>
  <c r="I507" i="12"/>
  <c r="I150" i="12"/>
  <c r="I166" i="12"/>
  <c r="I530" i="12"/>
  <c r="I81" i="12"/>
  <c r="I119" i="12"/>
  <c r="I167" i="12"/>
  <c r="I477" i="12"/>
  <c r="I491" i="12"/>
  <c r="I192" i="12"/>
  <c r="I442" i="12"/>
  <c r="I346" i="12"/>
  <c r="I478" i="12"/>
  <c r="I449" i="12"/>
  <c r="I317" i="12"/>
  <c r="I262" i="12"/>
  <c r="I165" i="12"/>
  <c r="I148" i="12"/>
  <c r="I274" i="12"/>
  <c r="I259" i="12"/>
  <c r="I304" i="12"/>
  <c r="I447" i="12"/>
  <c r="I459" i="12"/>
  <c r="I371" i="12"/>
  <c r="I258" i="12"/>
  <c r="I376" i="12"/>
  <c r="I173" i="12"/>
  <c r="I36" i="12"/>
  <c r="I217" i="12"/>
  <c r="I602" i="12"/>
  <c r="I473" i="12"/>
  <c r="I103" i="12"/>
  <c r="I492" i="12"/>
  <c r="I240" i="12"/>
  <c r="I142" i="12"/>
  <c r="I228" i="12"/>
  <c r="I320" i="12"/>
  <c r="I476" i="12"/>
  <c r="I125" i="12"/>
  <c r="I213" i="12"/>
  <c r="I458" i="12"/>
  <c r="I189" i="12"/>
  <c r="I292" i="12"/>
  <c r="I277" i="12"/>
  <c r="I546" i="12"/>
  <c r="I364" i="12"/>
  <c r="I472" i="12"/>
  <c r="I153" i="12"/>
  <c r="I357" i="12"/>
  <c r="I423" i="12"/>
  <c r="I270" i="12"/>
  <c r="I500" i="12"/>
  <c r="I576" i="12"/>
  <c r="I223" i="12"/>
  <c r="I91" i="12"/>
  <c r="I134" i="12"/>
  <c r="I145" i="12"/>
  <c r="I516" i="12"/>
  <c r="I78" i="12"/>
  <c r="I398" i="12"/>
  <c r="I155" i="12"/>
  <c r="I523" i="12"/>
  <c r="I395" i="12"/>
  <c r="I435" i="12"/>
  <c r="I520" i="12"/>
  <c r="I365" i="12"/>
  <c r="I354" i="12"/>
  <c r="I305" i="12"/>
  <c r="I344" i="12"/>
  <c r="I257" i="12"/>
  <c r="I315" i="12"/>
  <c r="I111" i="12"/>
  <c r="I601" i="12"/>
  <c r="I294" i="12"/>
  <c r="I453" i="12"/>
  <c r="I340" i="12"/>
  <c r="I170" i="12"/>
  <c r="I351" i="12"/>
  <c r="I152" i="12"/>
  <c r="I343" i="12"/>
  <c r="I49" i="12"/>
  <c r="I37" i="12"/>
  <c r="I211" i="12"/>
  <c r="I533" i="12"/>
  <c r="I160" i="12"/>
  <c r="I552" i="12"/>
  <c r="I608" i="12"/>
  <c r="I543" i="12"/>
  <c r="I392" i="12"/>
  <c r="I279" i="12"/>
  <c r="I209" i="12"/>
  <c r="I98" i="12"/>
  <c r="I244" i="12"/>
  <c r="I548" i="12"/>
  <c r="I333" i="12"/>
  <c r="I117" i="12"/>
  <c r="I93" i="12"/>
  <c r="I43" i="12"/>
  <c r="I94" i="12"/>
  <c r="I456" i="12"/>
  <c r="L441" i="12"/>
  <c r="L211" i="12"/>
  <c r="L112" i="12"/>
  <c r="L403" i="12"/>
  <c r="L155" i="12"/>
  <c r="L517" i="12"/>
  <c r="L267" i="12"/>
  <c r="L367" i="12"/>
  <c r="L530" i="12"/>
  <c r="L489" i="12"/>
  <c r="L281" i="12"/>
  <c r="L277" i="12"/>
  <c r="L60" i="12"/>
  <c r="L234" i="12"/>
  <c r="L20" i="12"/>
  <c r="L180" i="12"/>
  <c r="L42" i="12"/>
  <c r="L90" i="12"/>
  <c r="L181" i="12"/>
  <c r="L239" i="12"/>
  <c r="L171" i="12"/>
  <c r="L307" i="12"/>
  <c r="L159" i="12"/>
  <c r="L523" i="12"/>
  <c r="L172" i="12"/>
  <c r="L554" i="12"/>
  <c r="L149" i="12"/>
  <c r="L377" i="12"/>
  <c r="L38" i="12"/>
  <c r="L327" i="12"/>
  <c r="L25" i="12"/>
  <c r="L143" i="12"/>
  <c r="L512" i="12"/>
  <c r="L583" i="12"/>
  <c r="L230" i="12"/>
  <c r="L482" i="12"/>
  <c r="L346" i="12"/>
  <c r="L56" i="12"/>
  <c r="L550" i="12"/>
  <c r="L134" i="12"/>
  <c r="L390" i="12"/>
  <c r="L225" i="12"/>
  <c r="L515" i="12"/>
  <c r="L185" i="12"/>
  <c r="L423" i="12"/>
  <c r="L424" i="12"/>
  <c r="L526" i="12"/>
  <c r="L252" i="12"/>
  <c r="L303" i="12"/>
  <c r="L226" i="12"/>
  <c r="L212" i="12"/>
  <c r="L55" i="12"/>
  <c r="L429" i="12"/>
  <c r="L308" i="12"/>
  <c r="L26" i="12"/>
  <c r="L383" i="12"/>
  <c r="L101" i="12"/>
  <c r="L266" i="12"/>
  <c r="L324" i="12"/>
  <c r="L47" i="12"/>
  <c r="L103" i="12"/>
  <c r="L404" i="12"/>
  <c r="L165" i="12"/>
  <c r="L151" i="12"/>
  <c r="L93" i="12"/>
  <c r="L421" i="12"/>
  <c r="L320" i="12"/>
  <c r="L242" i="12"/>
  <c r="L328" i="12"/>
  <c r="L127" i="12"/>
  <c r="L371" i="12"/>
  <c r="L105" i="12"/>
  <c r="L399" i="12"/>
  <c r="L140" i="12"/>
  <c r="L188" i="12"/>
  <c r="L386" i="12"/>
  <c r="L436" i="12"/>
  <c r="L548" i="12"/>
  <c r="L205" i="12"/>
  <c r="L283" i="12"/>
  <c r="L253" i="12"/>
  <c r="L297" i="12"/>
  <c r="L291" i="12"/>
  <c r="L49" i="12"/>
  <c r="L231" i="12"/>
  <c r="L282" i="12"/>
  <c r="L173" i="12"/>
  <c r="L488" i="12"/>
  <c r="L355" i="12"/>
  <c r="L113" i="12"/>
  <c r="L78" i="12"/>
  <c r="L130" i="12"/>
  <c r="L268" i="12"/>
  <c r="L270" i="12"/>
  <c r="L613" i="12"/>
  <c r="L546" i="12"/>
  <c r="L457" i="12"/>
  <c r="L560" i="12"/>
  <c r="L469" i="12"/>
  <c r="L168" i="12"/>
  <c r="L348" i="12"/>
  <c r="L245" i="12"/>
  <c r="L494" i="12"/>
  <c r="L88" i="12"/>
  <c r="L518" i="12"/>
  <c r="L363" i="12"/>
  <c r="L186" i="12"/>
  <c r="L260" i="12"/>
  <c r="L255" i="12"/>
  <c r="L496" i="12"/>
  <c r="L227" i="12"/>
  <c r="L593" i="12"/>
  <c r="L333" i="12"/>
  <c r="L425" i="12"/>
  <c r="L109" i="12"/>
  <c r="L147" i="12"/>
  <c r="L447" i="12"/>
  <c r="L499" i="12"/>
  <c r="L84" i="12"/>
  <c r="L564" i="12"/>
  <c r="L575" i="12"/>
  <c r="L561" i="12"/>
  <c r="L261" i="12"/>
  <c r="L416" i="12"/>
  <c r="L511" i="12"/>
  <c r="L314" i="12"/>
  <c r="L129" i="12"/>
  <c r="L309" i="12"/>
  <c r="L300" i="12"/>
  <c r="L248" i="12"/>
  <c r="L543" i="12"/>
  <c r="L366" i="12"/>
  <c r="L241" i="12"/>
  <c r="L493" i="12"/>
  <c r="L316" i="12"/>
  <c r="L259" i="12"/>
  <c r="L217" i="12"/>
  <c r="L547" i="12"/>
  <c r="L559" i="12"/>
  <c r="L401" i="12"/>
  <c r="L222" i="12"/>
  <c r="L128" i="12"/>
  <c r="L508" i="12"/>
  <c r="L473" i="12"/>
  <c r="L24" i="12"/>
  <c r="L329" i="12"/>
  <c r="L376" i="12"/>
  <c r="L357" i="12"/>
  <c r="L91" i="12"/>
  <c r="L365" i="12"/>
  <c r="G347" i="11"/>
  <c r="I149" i="12"/>
  <c r="I313" i="12"/>
  <c r="I88" i="12"/>
  <c r="I139" i="12"/>
  <c r="I559" i="12"/>
  <c r="I422" i="12"/>
  <c r="I29" i="12"/>
  <c r="I200" i="12"/>
  <c r="I537" i="12"/>
  <c r="I232" i="12"/>
  <c r="I370" i="12"/>
  <c r="I356" i="12"/>
  <c r="I131" i="12"/>
  <c r="I445" i="12"/>
  <c r="I106" i="12"/>
  <c r="I158" i="12"/>
  <c r="I47" i="12"/>
  <c r="I163" i="12"/>
  <c r="I202" i="12"/>
  <c r="I381" i="12"/>
  <c r="I408" i="12"/>
  <c r="I431" i="12"/>
  <c r="I115" i="12"/>
  <c r="I97" i="12"/>
  <c r="I504" i="12"/>
  <c r="I328" i="12"/>
  <c r="I585" i="12"/>
  <c r="I519" i="12"/>
  <c r="I308" i="12"/>
  <c r="I558" i="12"/>
  <c r="I190" i="12"/>
  <c r="I353" i="12"/>
  <c r="I108" i="12"/>
  <c r="I237" i="12"/>
  <c r="I541" i="12"/>
  <c r="I128" i="12"/>
  <c r="I65" i="12"/>
  <c r="I342" i="12"/>
  <c r="I181" i="12"/>
  <c r="I254" i="12"/>
  <c r="I373" i="12"/>
  <c r="I551" i="12"/>
  <c r="I388" i="12"/>
  <c r="I590" i="12"/>
  <c r="I347" i="12"/>
  <c r="I573" i="12"/>
  <c r="I399" i="12"/>
  <c r="I285" i="12"/>
  <c r="I571" i="12"/>
  <c r="I470" i="12"/>
  <c r="I194" i="12"/>
  <c r="I372" i="12"/>
  <c r="I615" i="12"/>
  <c r="I609" i="12"/>
  <c r="I84" i="12"/>
  <c r="I201" i="12"/>
  <c r="I495" i="12"/>
  <c r="I542" i="12"/>
  <c r="I18" i="12"/>
  <c r="I326" i="12"/>
  <c r="I327" i="12"/>
  <c r="I215" i="12"/>
  <c r="I54" i="12"/>
  <c r="I222" i="12"/>
  <c r="I104" i="12"/>
  <c r="I23" i="12"/>
  <c r="I369" i="12"/>
  <c r="I136" i="12"/>
  <c r="I168" i="12"/>
  <c r="I130" i="12"/>
  <c r="I588" i="12"/>
  <c r="I540" i="12"/>
  <c r="I287" i="12"/>
  <c r="I377" i="12"/>
  <c r="I19" i="12"/>
  <c r="I439" i="12"/>
  <c r="I462" i="12"/>
  <c r="I396" i="12"/>
  <c r="I597" i="12"/>
  <c r="I414" i="12"/>
  <c r="I226" i="12"/>
  <c r="I263" i="12"/>
  <c r="I568" i="12"/>
  <c r="I234" i="12"/>
  <c r="I75" i="12"/>
  <c r="I60" i="12"/>
  <c r="I179" i="12"/>
  <c r="I161" i="12"/>
  <c r="I434" i="12"/>
  <c r="I99" i="12"/>
  <c r="I45" i="12"/>
  <c r="I162" i="12"/>
  <c r="I374" i="12"/>
  <c r="I186" i="12"/>
  <c r="I511" i="12"/>
  <c r="I261" i="12"/>
  <c r="I556" i="12"/>
  <c r="I614" i="12"/>
  <c r="I272" i="12"/>
  <c r="I401" i="12"/>
  <c r="I55" i="12"/>
  <c r="I510" i="12"/>
  <c r="I379" i="12"/>
  <c r="I380" i="12"/>
  <c r="I266" i="12"/>
  <c r="I390" i="12"/>
  <c r="I159" i="12"/>
  <c r="I321" i="12"/>
  <c r="I336" i="12"/>
  <c r="I298" i="12"/>
  <c r="I420" i="12"/>
  <c r="I397" i="12"/>
  <c r="I34" i="12"/>
  <c r="I188" i="12"/>
  <c r="I214" i="12"/>
  <c r="I538" i="12"/>
  <c r="I124" i="12"/>
  <c r="I584" i="12"/>
  <c r="I324" i="12"/>
  <c r="I534" i="12"/>
  <c r="I411" i="12"/>
  <c r="I337" i="12"/>
  <c r="I535" i="12"/>
  <c r="I406" i="12"/>
  <c r="I494" i="12"/>
  <c r="I69" i="12"/>
  <c r="I20" i="12"/>
  <c r="I251" i="12"/>
  <c r="I415" i="12"/>
  <c r="I271" i="12"/>
  <c r="I25" i="12"/>
  <c r="I413" i="12"/>
  <c r="I269" i="12"/>
  <c r="I428" i="12"/>
  <c r="I318" i="12"/>
  <c r="I490" i="12"/>
  <c r="I146" i="12"/>
  <c r="I248" i="12"/>
  <c r="I157" i="12"/>
  <c r="I66" i="12"/>
  <c r="I385" i="12"/>
  <c r="I418" i="12"/>
  <c r="I441" i="12"/>
  <c r="I499" i="12"/>
  <c r="I105" i="12"/>
  <c r="I314" i="12"/>
  <c r="I303" i="12"/>
  <c r="I252" i="12"/>
  <c r="I578" i="12"/>
  <c r="E300" i="11"/>
  <c r="E319" i="11"/>
  <c r="L581" i="12"/>
  <c r="L29" i="12"/>
  <c r="L337" i="12"/>
  <c r="L463" i="12"/>
  <c r="L451" i="12"/>
  <c r="L275" i="12"/>
  <c r="L414" i="12"/>
  <c r="L264" i="12"/>
  <c r="L148" i="12"/>
  <c r="L598" i="12"/>
  <c r="L501" i="12"/>
  <c r="L94" i="12"/>
  <c r="L368" i="12"/>
  <c r="L311" i="12"/>
  <c r="L394" i="12"/>
  <c r="L574" i="12"/>
  <c r="L131" i="12"/>
  <c r="L215" i="12"/>
  <c r="L204" i="12"/>
  <c r="L340" i="12"/>
  <c r="L331" i="12"/>
  <c r="L141" i="12"/>
  <c r="L247" i="12"/>
  <c r="L326" i="12"/>
  <c r="L478" i="12"/>
  <c r="L39" i="12"/>
  <c r="L342" i="12"/>
  <c r="L142" i="12"/>
  <c r="L467" i="12"/>
  <c r="L563" i="12"/>
  <c r="L385" i="12"/>
  <c r="L69" i="12"/>
  <c r="L597" i="12"/>
  <c r="L596" i="12"/>
  <c r="L571" i="12"/>
  <c r="L306" i="12"/>
  <c r="L244" i="12"/>
  <c r="L243" i="12"/>
  <c r="L271" i="12"/>
  <c r="L520" i="12"/>
  <c r="L434" i="12"/>
  <c r="L279" i="12"/>
  <c r="L292" i="12"/>
  <c r="L246" i="12"/>
  <c r="L123" i="12"/>
  <c r="L238" i="12"/>
  <c r="L219" i="12"/>
  <c r="L224" i="12"/>
  <c r="L221" i="12"/>
  <c r="L614" i="12"/>
  <c r="L375" i="12"/>
  <c r="L483" i="12"/>
  <c r="L570" i="12"/>
  <c r="L466" i="12"/>
  <c r="L285" i="12"/>
  <c r="L443" i="12"/>
  <c r="L79" i="12"/>
  <c r="L395" i="12"/>
  <c r="L592" i="12"/>
  <c r="L542" i="12"/>
  <c r="L458" i="12"/>
  <c r="L604" i="12"/>
  <c r="L288" i="12"/>
  <c r="L115" i="12"/>
  <c r="L41" i="12"/>
  <c r="L289" i="12"/>
  <c r="L317" i="12"/>
  <c r="L344" i="12"/>
  <c r="L601" i="12"/>
  <c r="L354" i="12"/>
  <c r="L32" i="12"/>
  <c r="L525" i="12"/>
  <c r="L507" i="12"/>
  <c r="L23" i="12"/>
  <c r="L274" i="12"/>
  <c r="L608" i="12"/>
  <c r="L116" i="12"/>
  <c r="L98" i="12"/>
  <c r="L284" i="12"/>
  <c r="L444" i="12"/>
  <c r="L540" i="12"/>
  <c r="L415" i="12"/>
  <c r="L64" i="12"/>
  <c r="L157" i="12"/>
  <c r="L445" i="12"/>
  <c r="L584" i="12"/>
  <c r="L524" i="12"/>
  <c r="L146" i="12"/>
  <c r="L481" i="12"/>
  <c r="L61" i="12"/>
  <c r="L350" i="12"/>
  <c r="L577" i="12"/>
  <c r="L54" i="12"/>
  <c r="L418" i="12"/>
  <c r="L313" i="12"/>
  <c r="L438" i="12"/>
  <c r="L531" i="12"/>
  <c r="L99" i="12"/>
  <c r="L452" i="12"/>
  <c r="L420" i="12"/>
  <c r="L167" i="12"/>
  <c r="L464" i="12"/>
  <c r="L77" i="12"/>
  <c r="L384" i="12"/>
  <c r="L509" i="12"/>
  <c r="L325" i="12"/>
  <c r="L402" i="12"/>
  <c r="L106" i="12"/>
  <c r="L163" i="12"/>
  <c r="L67" i="12"/>
  <c r="L534" i="12"/>
  <c r="L589" i="12"/>
  <c r="L286" i="12"/>
  <c r="L408" i="12"/>
  <c r="L235" i="12"/>
  <c r="L182" i="12"/>
  <c r="L410" i="12"/>
  <c r="L480" i="12"/>
  <c r="L154" i="12"/>
  <c r="L356" i="12"/>
  <c r="L207" i="12"/>
  <c r="L257" i="12"/>
  <c r="L203" i="12"/>
  <c r="L460" i="12"/>
  <c r="L194" i="12"/>
  <c r="L62" i="12"/>
  <c r="L75" i="12"/>
  <c r="L529" i="12"/>
  <c r="L405" i="12"/>
  <c r="L506" i="12"/>
  <c r="L413" i="12"/>
  <c r="L166" i="12"/>
  <c r="L603" i="12"/>
  <c r="L514" i="12"/>
  <c r="L87" i="12"/>
  <c r="L539" i="12"/>
  <c r="L582" i="12"/>
  <c r="L210" i="12"/>
  <c r="L476" i="12"/>
  <c r="L612" i="12"/>
  <c r="L532" i="12"/>
  <c r="L74" i="12"/>
  <c r="L108" i="12"/>
  <c r="L179" i="12"/>
  <c r="L576" i="12"/>
  <c r="L372" i="12"/>
  <c r="L193" i="12"/>
  <c r="L250" i="12"/>
  <c r="L73" i="12"/>
  <c r="J11" i="12"/>
  <c r="J526" i="12" s="1"/>
  <c r="E283" i="11"/>
  <c r="G267" i="11" l="1"/>
  <c r="E267" i="11"/>
  <c r="F267" i="11"/>
  <c r="J514" i="12"/>
  <c r="J242" i="12"/>
  <c r="J520" i="12"/>
  <c r="J179" i="12"/>
  <c r="J100" i="12"/>
  <c r="J35" i="12"/>
  <c r="J436" i="12"/>
  <c r="J239" i="12"/>
  <c r="J248" i="12"/>
  <c r="J222" i="12"/>
  <c r="J386" i="12"/>
  <c r="J461" i="12"/>
  <c r="J101" i="12"/>
  <c r="J150" i="12"/>
  <c r="J407" i="12"/>
  <c r="J328" i="12"/>
  <c r="J603" i="12"/>
  <c r="J538" i="12"/>
  <c r="J359" i="12"/>
  <c r="J357" i="12"/>
  <c r="J481" i="12"/>
  <c r="J19" i="12"/>
  <c r="J415" i="12"/>
  <c r="J599" i="12"/>
  <c r="J356" i="12"/>
  <c r="J360" i="12"/>
  <c r="J70" i="12"/>
  <c r="J435" i="12"/>
  <c r="J558" i="12"/>
  <c r="J264" i="12"/>
  <c r="J416" i="12"/>
  <c r="J426" i="12"/>
  <c r="J209" i="12"/>
  <c r="J184" i="12"/>
  <c r="J211" i="12"/>
  <c r="J129" i="12"/>
  <c r="J265" i="12"/>
  <c r="J317" i="12"/>
  <c r="J507" i="12"/>
  <c r="J319" i="12"/>
  <c r="J437" i="12"/>
  <c r="J266" i="12"/>
  <c r="J478" i="12"/>
  <c r="J52" i="12"/>
  <c r="J614" i="12"/>
  <c r="J293" i="12"/>
  <c r="J36" i="12"/>
  <c r="J576" i="12"/>
  <c r="J527" i="12"/>
  <c r="J190" i="12"/>
  <c r="J234" i="12"/>
  <c r="J536" i="12"/>
  <c r="J237" i="12"/>
  <c r="J528" i="12"/>
  <c r="J567" i="12"/>
  <c r="J563" i="12"/>
  <c r="J338" i="12"/>
  <c r="J133" i="12"/>
  <c r="J152" i="12"/>
  <c r="J470" i="12"/>
  <c r="J483" i="12"/>
  <c r="J73" i="12"/>
  <c r="J213" i="12"/>
  <c r="J18" i="12"/>
  <c r="J166" i="12"/>
  <c r="J464" i="12"/>
  <c r="J378" i="12"/>
  <c r="J452" i="12"/>
  <c r="J67" i="12"/>
  <c r="J578" i="12"/>
  <c r="J50" i="12"/>
  <c r="J516" i="12"/>
  <c r="J573" i="12"/>
  <c r="J372" i="12"/>
  <c r="J320" i="12"/>
  <c r="J413" i="12"/>
  <c r="J365" i="12"/>
  <c r="J216" i="12"/>
  <c r="J322" i="12"/>
  <c r="J534" i="12"/>
  <c r="J208" i="12"/>
  <c r="J72" i="12"/>
  <c r="J220" i="12"/>
  <c r="J385" i="12"/>
  <c r="J399" i="12"/>
  <c r="J511" i="12"/>
  <c r="J601" i="12"/>
  <c r="J34" i="12"/>
  <c r="J175" i="12"/>
  <c r="J300" i="12"/>
  <c r="J384" i="12"/>
  <c r="J95" i="12"/>
  <c r="J310" i="12"/>
  <c r="J45" i="12"/>
  <c r="J104" i="12"/>
  <c r="J263" i="12"/>
  <c r="J201" i="12"/>
  <c r="J26" i="12"/>
  <c r="J223" i="12"/>
  <c r="J227" i="12"/>
  <c r="J499" i="12"/>
  <c r="J49" i="12"/>
  <c r="J496" i="12"/>
  <c r="J106" i="12"/>
  <c r="J162" i="12"/>
  <c r="J296" i="12"/>
  <c r="J301" i="12"/>
  <c r="J394" i="12"/>
  <c r="J256" i="12"/>
  <c r="J119" i="12"/>
  <c r="J66" i="12"/>
  <c r="J251" i="12"/>
  <c r="J123" i="12"/>
  <c r="J247" i="12"/>
  <c r="J492" i="12"/>
  <c r="J382" i="12"/>
  <c r="J546" i="12"/>
  <c r="J597" i="12"/>
  <c r="J554" i="12"/>
  <c r="J393" i="12"/>
  <c r="J453" i="12"/>
  <c r="J485" i="12"/>
  <c r="J535" i="12"/>
  <c r="J62" i="12"/>
  <c r="J500" i="12"/>
  <c r="J374" i="12"/>
  <c r="J432" i="12"/>
  <c r="J177" i="12"/>
  <c r="J55" i="12"/>
  <c r="J58" i="12"/>
  <c r="J502" i="12"/>
  <c r="J555" i="12"/>
  <c r="J110" i="12"/>
  <c r="J267" i="12"/>
  <c r="J48" i="12"/>
  <c r="J126" i="12"/>
  <c r="J351" i="12"/>
  <c r="J476" i="12"/>
  <c r="J246" i="12"/>
  <c r="J427" i="12"/>
  <c r="J159" i="12"/>
  <c r="J22" i="12"/>
  <c r="J423" i="12"/>
  <c r="J376" i="12"/>
  <c r="J57" i="12"/>
  <c r="J289" i="12"/>
  <c r="J355" i="12"/>
  <c r="J195" i="12"/>
  <c r="J120" i="12"/>
  <c r="J304" i="12"/>
  <c r="C267" i="11"/>
  <c r="J37" i="12"/>
  <c r="J142" i="12"/>
  <c r="J276" i="12"/>
  <c r="J38" i="12"/>
  <c r="J465" i="12"/>
  <c r="J219" i="12"/>
  <c r="J169" i="12"/>
  <c r="J337" i="12"/>
  <c r="J377" i="12"/>
  <c r="J598" i="12"/>
  <c r="J524" i="12"/>
  <c r="J191" i="12"/>
  <c r="J447" i="12"/>
  <c r="J63" i="12"/>
  <c r="J273" i="12"/>
  <c r="J395" i="12"/>
  <c r="J571" i="12"/>
  <c r="J200" i="12"/>
  <c r="J404" i="12"/>
  <c r="J121" i="12"/>
  <c r="J510" i="12"/>
  <c r="J75" i="12"/>
  <c r="J188" i="12"/>
  <c r="J168" i="12"/>
  <c r="J130" i="12"/>
  <c r="J581" i="12"/>
  <c r="J568" i="12"/>
  <c r="J489" i="12"/>
  <c r="J77" i="12"/>
  <c r="J364" i="12"/>
  <c r="J505" i="12"/>
  <c r="J305" i="12"/>
  <c r="J94" i="12"/>
  <c r="J194" i="12"/>
  <c r="J258" i="12"/>
  <c r="J183" i="12"/>
  <c r="J238" i="12"/>
  <c r="J486" i="12"/>
  <c r="J139" i="12"/>
  <c r="J60" i="12"/>
  <c r="J521" i="12"/>
  <c r="J79" i="12"/>
  <c r="J375" i="12"/>
  <c r="J291" i="12"/>
  <c r="J401" i="12"/>
  <c r="J71" i="12"/>
  <c r="J431" i="12"/>
  <c r="J480" i="12"/>
  <c r="J210" i="12"/>
  <c r="J346" i="12"/>
  <c r="J371" i="12"/>
  <c r="J490" i="12"/>
  <c r="J504" i="12"/>
  <c r="J269" i="12"/>
  <c r="J331" i="12"/>
  <c r="J409" i="12"/>
  <c r="J418" i="12"/>
  <c r="J88" i="12"/>
  <c r="J513" i="12"/>
  <c r="J582" i="12"/>
  <c r="J40" i="12"/>
  <c r="J533" i="12"/>
  <c r="J46" i="12"/>
  <c r="J591" i="12"/>
  <c r="J135" i="12"/>
  <c r="J429" i="12"/>
  <c r="J280" i="12"/>
  <c r="J565" i="12"/>
  <c r="J85" i="12"/>
  <c r="J442" i="12"/>
  <c r="J47" i="12"/>
  <c r="J261" i="12"/>
  <c r="J381" i="12"/>
  <c r="J228" i="12"/>
  <c r="J56" i="12"/>
  <c r="J615" i="12"/>
  <c r="J430" i="12"/>
  <c r="J334" i="12"/>
  <c r="J286" i="12"/>
  <c r="J146" i="12"/>
  <c r="J42" i="12"/>
  <c r="J412" i="12"/>
  <c r="J174" i="12"/>
  <c r="J422" i="12"/>
  <c r="J107" i="12"/>
  <c r="J588" i="12"/>
  <c r="J551" i="12"/>
  <c r="J354" i="12"/>
  <c r="J552" i="12"/>
  <c r="J23" i="12"/>
  <c r="J299" i="12"/>
  <c r="J90" i="12"/>
  <c r="J518" i="12"/>
  <c r="J340" i="12"/>
  <c r="J547" i="12"/>
  <c r="J309" i="12"/>
  <c r="J182" i="12"/>
  <c r="J474" i="12"/>
  <c r="J556" i="12"/>
  <c r="J272" i="12"/>
  <c r="J221" i="12"/>
  <c r="J288" i="12"/>
  <c r="J537" i="12"/>
  <c r="J463" i="12"/>
  <c r="J484" i="12"/>
  <c r="J417" i="12"/>
  <c r="J132" i="12"/>
  <c r="J199" i="12"/>
  <c r="J253" i="12"/>
  <c r="J140" i="12"/>
  <c r="J532" i="12"/>
  <c r="J439" i="12"/>
  <c r="J137" i="12"/>
  <c r="J396" i="12"/>
  <c r="J156" i="12"/>
  <c r="J103" i="12"/>
  <c r="J262" i="12"/>
  <c r="J274" i="12"/>
  <c r="J109" i="12"/>
  <c r="J118" i="12"/>
  <c r="J114" i="12"/>
  <c r="J192" i="12"/>
  <c r="J509" i="12"/>
  <c r="J230" i="12"/>
  <c r="J595" i="12"/>
  <c r="J517" i="12"/>
  <c r="J348" i="12"/>
  <c r="J214" i="12"/>
  <c r="J411" i="12"/>
  <c r="J205" i="12"/>
  <c r="J577" i="12"/>
  <c r="J27" i="12"/>
  <c r="J523" i="12"/>
  <c r="J163" i="12"/>
  <c r="J466" i="12"/>
  <c r="J325" i="12"/>
  <c r="J215" i="12"/>
  <c r="J204" i="12"/>
  <c r="J362" i="12"/>
  <c r="J572" i="12"/>
  <c r="J115" i="12"/>
  <c r="J321" i="12"/>
  <c r="J398" i="12"/>
  <c r="J519" i="12"/>
  <c r="J82" i="12"/>
  <c r="J260" i="12"/>
  <c r="J341" i="12"/>
  <c r="J59" i="12"/>
  <c r="J65" i="12"/>
  <c r="J250" i="12"/>
  <c r="J330" i="12"/>
  <c r="J590" i="12"/>
  <c r="J400" i="12"/>
  <c r="J361" i="12"/>
  <c r="J448" i="12"/>
  <c r="J612" i="12"/>
  <c r="J403" i="12"/>
  <c r="J579" i="12"/>
  <c r="J353" i="12"/>
  <c r="J414" i="12"/>
  <c r="J617" i="12"/>
  <c r="J181" i="12"/>
  <c r="J531" i="12"/>
  <c r="J383" i="12"/>
  <c r="J41" i="12"/>
  <c r="J241" i="12"/>
  <c r="J433" i="12"/>
  <c r="J530" i="12"/>
  <c r="J508" i="12"/>
  <c r="J87" i="12"/>
  <c r="J125" i="12"/>
  <c r="J277" i="12"/>
  <c r="J424" i="12"/>
  <c r="J366" i="12"/>
  <c r="J138" i="12"/>
  <c r="J78" i="12"/>
  <c r="J189" i="12"/>
  <c r="J586" i="12"/>
  <c r="J165" i="12"/>
  <c r="J283" i="12"/>
  <c r="J440" i="12"/>
  <c r="J143" i="12"/>
  <c r="J444" i="12"/>
  <c r="J604" i="12"/>
  <c r="J561" i="12"/>
  <c r="J112" i="12"/>
  <c r="J345" i="12"/>
  <c r="J128" i="12"/>
  <c r="J74" i="12"/>
  <c r="J61" i="12"/>
  <c r="J316" i="12"/>
  <c r="J323" i="12"/>
  <c r="J397" i="12"/>
  <c r="J609" i="12"/>
  <c r="J249" i="12"/>
  <c r="J553" i="12"/>
  <c r="J314" i="12"/>
  <c r="J449" i="12"/>
  <c r="J178" i="12"/>
  <c r="J187" i="12"/>
  <c r="J124" i="12"/>
  <c r="J93" i="12"/>
  <c r="J475" i="12"/>
  <c r="J290" i="12"/>
  <c r="J420" i="12"/>
  <c r="J144" i="12"/>
  <c r="J196" i="12"/>
  <c r="J602" i="12"/>
  <c r="J122" i="12"/>
  <c r="J471" i="12"/>
  <c r="J212" i="12"/>
  <c r="J540" i="12"/>
  <c r="J494" i="12"/>
  <c r="J285" i="12"/>
  <c r="J172" i="12"/>
  <c r="J43" i="12"/>
  <c r="J311" i="12"/>
  <c r="J96" i="12"/>
  <c r="J271" i="12"/>
  <c r="J185" i="12"/>
  <c r="J543" i="12"/>
  <c r="J343" i="12"/>
  <c r="J596" i="12"/>
  <c r="J229" i="12"/>
  <c r="J605" i="12"/>
  <c r="J54" i="12"/>
  <c r="J587" i="12"/>
  <c r="J585" i="12"/>
  <c r="J111" i="12"/>
  <c r="J434" i="12"/>
  <c r="J421" i="12"/>
  <c r="J339" i="12"/>
  <c r="J584" i="12"/>
  <c r="J282" i="12"/>
  <c r="J281" i="12"/>
  <c r="J441" i="12"/>
  <c r="J583" i="12"/>
  <c r="J76" i="12"/>
  <c r="J600" i="12"/>
  <c r="J607" i="12"/>
  <c r="J86" i="12"/>
  <c r="J491" i="12"/>
  <c r="J303" i="12"/>
  <c r="J224" i="12"/>
  <c r="J254" i="12"/>
  <c r="J549" i="12"/>
  <c r="J368" i="12"/>
  <c r="J428" i="12"/>
  <c r="J302" i="12"/>
  <c r="J287" i="12"/>
  <c r="J506" i="12"/>
  <c r="J171" i="12"/>
  <c r="J387" i="12"/>
  <c r="J479" i="12"/>
  <c r="J391" i="12"/>
  <c r="J164" i="12"/>
  <c r="J252" i="12"/>
  <c r="J462" i="12"/>
  <c r="J616" i="12"/>
  <c r="J24" i="12"/>
  <c r="J278" i="12"/>
  <c r="J167" i="12"/>
  <c r="J233" i="12"/>
  <c r="J117" i="12"/>
  <c r="J207" i="12"/>
  <c r="J83" i="12"/>
  <c r="J155" i="12"/>
  <c r="J206" i="12"/>
  <c r="J419" i="12"/>
  <c r="J408" i="12"/>
  <c r="J318" i="12"/>
  <c r="J295" i="12"/>
  <c r="J21" i="12"/>
  <c r="J102" i="12"/>
  <c r="J327" i="12"/>
  <c r="J525" i="12"/>
  <c r="J31" i="12"/>
  <c r="J173" i="12"/>
  <c r="J380" i="12"/>
  <c r="J557" i="12"/>
  <c r="J342" i="12"/>
  <c r="J98" i="12"/>
  <c r="J193" i="12"/>
  <c r="J308" i="12"/>
  <c r="J113" i="12"/>
  <c r="J369" i="12"/>
  <c r="J473" i="12"/>
  <c r="J548" i="12"/>
  <c r="J270" i="12"/>
  <c r="J569" i="12"/>
  <c r="J153" i="12"/>
  <c r="J53" i="12"/>
  <c r="J64" i="12"/>
  <c r="J257" i="12"/>
  <c r="J313" i="12"/>
  <c r="J28" i="12"/>
  <c r="J240" i="12"/>
  <c r="J292" i="12"/>
  <c r="J226" i="12"/>
  <c r="J151" i="12"/>
  <c r="J347" i="12"/>
  <c r="J275" i="12"/>
  <c r="J522" i="12"/>
  <c r="J141" i="12"/>
  <c r="J498" i="12"/>
  <c r="J232" i="12"/>
  <c r="J108" i="12"/>
  <c r="J324" i="12"/>
  <c r="J326" i="12"/>
  <c r="J33" i="12"/>
  <c r="J198" i="12"/>
  <c r="J562" i="12"/>
  <c r="J218" i="12"/>
  <c r="J157" i="12"/>
  <c r="J388" i="12"/>
  <c r="J613" i="12"/>
  <c r="J608" i="12"/>
  <c r="J335" i="12"/>
  <c r="J580" i="12"/>
  <c r="J379" i="12"/>
  <c r="J127" i="12"/>
  <c r="J373" i="12"/>
  <c r="J594" i="12"/>
  <c r="J92" i="12"/>
  <c r="J541" i="12"/>
  <c r="J154" i="12"/>
  <c r="J468" i="12"/>
  <c r="J515" i="12"/>
  <c r="J450" i="12"/>
  <c r="J467" i="12"/>
  <c r="J544" i="12"/>
  <c r="J44" i="12"/>
  <c r="J176" i="12"/>
  <c r="J493" i="12"/>
  <c r="J134" i="12"/>
  <c r="J91" i="12"/>
  <c r="J458" i="12"/>
  <c r="J390" i="12"/>
  <c r="J332" i="12"/>
  <c r="J454" i="12"/>
  <c r="J51" i="12"/>
  <c r="J68" i="12"/>
  <c r="J170" i="12"/>
  <c r="J425" i="12"/>
  <c r="J550" i="12"/>
  <c r="J158" i="12"/>
  <c r="J559" i="12"/>
  <c r="J529" i="12"/>
  <c r="J105" i="12"/>
  <c r="J405" i="12"/>
  <c r="J363" i="12"/>
  <c r="J259" i="12"/>
  <c r="J197" i="12"/>
  <c r="J593" i="12"/>
  <c r="J279" i="12"/>
  <c r="J145" i="12"/>
  <c r="J564" i="12"/>
  <c r="J116" i="12"/>
  <c r="J307" i="12"/>
  <c r="J203" i="12"/>
  <c r="J469" i="12"/>
  <c r="J69" i="12"/>
  <c r="J344" i="12"/>
  <c r="J349" i="12"/>
  <c r="J495" i="12"/>
  <c r="J611" i="12"/>
  <c r="J438" i="12"/>
  <c r="J20" i="12"/>
  <c r="J446" i="12"/>
  <c r="J306" i="12"/>
  <c r="J315" i="12"/>
  <c r="J460" i="12"/>
  <c r="J255" i="12"/>
  <c r="J243" i="12"/>
  <c r="J472" i="12"/>
  <c r="J497" i="12"/>
  <c r="J574" i="12"/>
  <c r="J392" i="12"/>
  <c r="J32" i="12"/>
  <c r="J592" i="12"/>
  <c r="J352" i="12"/>
  <c r="J575" i="12"/>
  <c r="J186" i="12"/>
  <c r="J545" i="12"/>
  <c r="J512" i="12"/>
  <c r="J570" i="12"/>
  <c r="J606" i="12"/>
  <c r="J225" i="12"/>
  <c r="J136" i="12"/>
  <c r="J477" i="12"/>
  <c r="J350" i="12"/>
  <c r="J487" i="12"/>
  <c r="J539" i="12"/>
  <c r="J81" i="12"/>
  <c r="J560" i="12"/>
  <c r="J451" i="12"/>
  <c r="J89" i="12"/>
  <c r="J39" i="12"/>
  <c r="J333" i="12"/>
  <c r="J443" i="12"/>
  <c r="J80" i="12"/>
  <c r="J160" i="12"/>
  <c r="J268" i="12"/>
  <c r="J147" i="12"/>
  <c r="J445" i="12"/>
  <c r="J402" i="12"/>
  <c r="J298" i="12"/>
  <c r="J180" i="12"/>
  <c r="J99" i="12"/>
  <c r="J336" i="12"/>
  <c r="J389" i="12"/>
  <c r="J610" i="12"/>
  <c r="J542" i="12"/>
  <c r="J488" i="12"/>
  <c r="J312" i="12"/>
  <c r="J456" i="12"/>
  <c r="J97" i="12"/>
  <c r="J482" i="12"/>
  <c r="J244" i="12"/>
  <c r="J503" i="12"/>
  <c r="J29" i="12"/>
  <c r="J236" i="12"/>
  <c r="J370" i="12"/>
  <c r="J161" i="12"/>
  <c r="J231" i="12"/>
  <c r="J202" i="12"/>
  <c r="J25" i="12"/>
  <c r="J410" i="12"/>
  <c r="J566" i="12"/>
  <c r="J406" i="12"/>
  <c r="J589" i="12"/>
  <c r="J329" i="12"/>
  <c r="J245" i="12"/>
  <c r="J459" i="12"/>
  <c r="J501" i="12"/>
  <c r="J149" i="12"/>
  <c r="J455" i="12"/>
  <c r="J84" i="12"/>
  <c r="J284" i="12"/>
  <c r="J294" i="12"/>
  <c r="J30" i="12"/>
  <c r="J131" i="12"/>
  <c r="J235" i="12"/>
  <c r="J358" i="12"/>
  <c r="J367" i="12"/>
  <c r="J217" i="12"/>
  <c r="J457" i="12"/>
  <c r="J148" i="12"/>
  <c r="J297" i="12"/>
</calcChain>
</file>

<file path=xl/comments1.xml><?xml version="1.0" encoding="utf-8"?>
<comments xmlns="http://schemas.openxmlformats.org/spreadsheetml/2006/main">
  <authors>
    <author>Roger Hautle @ Excel Works</author>
  </authors>
  <commentList>
    <comment ref="M33" authorId="0">
      <text>
        <r>
          <rPr>
            <b/>
            <sz val="9"/>
            <color indexed="81"/>
            <rFont val="Tahoma"/>
            <family val="2"/>
          </rPr>
          <t>Financial Summary</t>
        </r>
        <r>
          <rPr>
            <sz val="1"/>
            <color indexed="81"/>
            <rFont val="Tahoma"/>
            <family val="2"/>
          </rPr>
          <t xml:space="preserve">
</t>
        </r>
        <r>
          <rPr>
            <sz val="9"/>
            <color indexed="81"/>
            <rFont val="Tahoma"/>
            <family val="2"/>
          </rPr>
          <t>This sheet helps you bring your finances together in one place.
It shows at a glance:</t>
        </r>
        <r>
          <rPr>
            <sz val="1"/>
            <color indexed="81"/>
            <rFont val="Tahoma"/>
            <family val="2"/>
          </rPr>
          <t xml:space="preserve">
</t>
        </r>
        <r>
          <rPr>
            <sz val="9"/>
            <color indexed="81"/>
            <rFont val="Tahoma"/>
            <family val="2"/>
          </rPr>
          <t>- Your annual and monthly leftovers</t>
        </r>
        <r>
          <rPr>
            <sz val="1"/>
            <color indexed="81"/>
            <rFont val="Tahoma"/>
            <family val="2"/>
          </rPr>
          <t xml:space="preserve">
</t>
        </r>
        <r>
          <rPr>
            <sz val="9"/>
            <color indexed="81"/>
            <rFont val="Tahoma"/>
            <family val="2"/>
          </rPr>
          <t>- Your income/outgoings ratio</t>
        </r>
        <r>
          <rPr>
            <sz val="1"/>
            <color indexed="81"/>
            <rFont val="Tahoma"/>
            <family val="2"/>
          </rPr>
          <t xml:space="preserve">
</t>
        </r>
        <r>
          <rPr>
            <sz val="9"/>
            <color indexed="81"/>
            <rFont val="Tahoma"/>
            <family val="2"/>
          </rPr>
          <t>- Your savings and debts
It can be used to:</t>
        </r>
        <r>
          <rPr>
            <sz val="1"/>
            <color indexed="81"/>
            <rFont val="Tahoma"/>
            <family val="2"/>
          </rPr>
          <t xml:space="preserve">
</t>
        </r>
        <r>
          <rPr>
            <sz val="9"/>
            <color indexed="81"/>
            <rFont val="Tahoma"/>
            <family val="2"/>
          </rPr>
          <t>- Communicate your financial situation to prospective lenders</t>
        </r>
        <r>
          <rPr>
            <sz val="1"/>
            <color indexed="81"/>
            <rFont val="Tahoma"/>
            <family val="2"/>
          </rPr>
          <t xml:space="preserve">
</t>
        </r>
        <r>
          <rPr>
            <sz val="9"/>
            <color indexed="81"/>
            <rFont val="Tahoma"/>
            <family val="2"/>
          </rPr>
          <t>- Help you stick to a realistic picture about your financial situation</t>
        </r>
      </text>
    </comment>
  </commentList>
</comments>
</file>

<file path=xl/comments2.xml><?xml version="1.0" encoding="utf-8"?>
<comments xmlns="http://schemas.openxmlformats.org/spreadsheetml/2006/main">
  <authors>
    <author>Roger Hautle</author>
  </authors>
  <commentList>
    <comment ref="C7" authorId="0">
      <text>
        <r>
          <rPr>
            <sz val="8"/>
            <color indexed="81"/>
            <rFont val="Tahoma"/>
            <family val="2"/>
          </rPr>
          <t>horizontally not unique</t>
        </r>
      </text>
    </comment>
    <comment ref="C16" authorId="0">
      <text>
        <r>
          <rPr>
            <sz val="8"/>
            <color indexed="81"/>
            <rFont val="Tahoma"/>
            <family val="2"/>
          </rPr>
          <t>horizontally not unique</t>
        </r>
      </text>
    </comment>
  </commentList>
</comments>
</file>

<file path=xl/comments3.xml><?xml version="1.0" encoding="utf-8"?>
<comments xmlns="http://schemas.openxmlformats.org/spreadsheetml/2006/main">
  <authors>
    <author>Roger Hautle @ Excel Works</author>
  </authors>
  <commentList>
    <comment ref="N49" authorId="0">
      <text>
        <r>
          <rPr>
            <b/>
            <sz val="9"/>
            <color indexed="81"/>
            <rFont val="Tahoma"/>
            <family val="2"/>
          </rPr>
          <t>Affordability Calculator</t>
        </r>
        <r>
          <rPr>
            <sz val="1"/>
            <color indexed="81"/>
            <rFont val="Tahoma"/>
            <family val="2"/>
          </rPr>
          <t xml:space="preserve">
</t>
        </r>
        <r>
          <rPr>
            <sz val="9"/>
            <color indexed="81"/>
            <rFont val="Tahoma"/>
            <family val="2"/>
          </rPr>
          <t>Use this calculator if you know how much you want to spend a month.
It answers questions such as:</t>
        </r>
        <r>
          <rPr>
            <sz val="1"/>
            <color indexed="81"/>
            <rFont val="Tahoma"/>
            <family val="2"/>
          </rPr>
          <t xml:space="preserve">
</t>
        </r>
        <r>
          <rPr>
            <sz val="9"/>
            <color indexed="81"/>
            <rFont val="Tahoma"/>
            <family val="2"/>
          </rPr>
          <t>- What mortgage can I get for a given monthly payment, term and interest rate?</t>
        </r>
        <r>
          <rPr>
            <sz val="1"/>
            <color indexed="81"/>
            <rFont val="Tahoma"/>
            <family val="2"/>
          </rPr>
          <t xml:space="preserve">
</t>
        </r>
        <r>
          <rPr>
            <sz val="9"/>
            <color indexed="81"/>
            <rFont val="Tahoma"/>
            <family val="2"/>
          </rPr>
          <t>- How much will mortgage and cost of borrowing go up or down when interest rates change?</t>
        </r>
        <r>
          <rPr>
            <sz val="1"/>
            <color indexed="81"/>
            <rFont val="Tahoma"/>
            <family val="2"/>
          </rPr>
          <t xml:space="preserve">
</t>
        </r>
        <r>
          <rPr>
            <sz val="9"/>
            <color indexed="81"/>
            <rFont val="Tahoma"/>
            <family val="2"/>
          </rPr>
          <t xml:space="preserve">- How much will mortgage and cost of borrowing go up or down when the term changes?
</t>
        </r>
        <r>
          <rPr>
            <u/>
            <sz val="9"/>
            <color indexed="81"/>
            <rFont val="Tahoma"/>
            <family val="2"/>
          </rPr>
          <t>Please note</t>
        </r>
        <r>
          <rPr>
            <sz val="9"/>
            <color indexed="81"/>
            <rFont val="Tahoma"/>
            <family val="2"/>
          </rPr>
          <t xml:space="preserve">
This calculator only handles repayment mortgages. If it calculated the amount to borrow for an interest-only mortgage, it would come up with a higher amount compared with a repayment mortgage. This could lead to the wrong conclusion that one can borrow more with an interest-only mortgage, ignoring the fact that no payments go towards paying back the debt. At the end of an interest-only mortgage the borrower still owes the full amount. So the borrower needs to build up a separate fund alongside the monthly interest payments that will eventually pay off the debt. If payments into such fund are taken into account, the amount to borrow is more or less the same for both mortgage types.
You can either calculate just one scenario or compare up to five side by side. Use different terms and interest rates to see the effect they have on mortgage and cost of borrowing.
Lenders may not agree with your findings:
Even though you think you can afford a certain amount every month, lenders may not be willing to lend you the amount you expect. They will likely use additional criteria to decide how much you can borrow, such as credit history, financial commitments, etc.</t>
        </r>
      </text>
    </comment>
    <comment ref="K51" authorId="0">
      <text>
        <r>
          <rPr>
            <sz val="9"/>
            <color indexed="81"/>
            <rFont val="Tahoma"/>
            <family val="2"/>
          </rPr>
          <t>Add your comments into the cells to the right.</t>
        </r>
        <r>
          <rPr>
            <sz val="1"/>
            <color indexed="81"/>
            <rFont val="Tahoma"/>
            <family val="2"/>
          </rPr>
          <t xml:space="preserve">
</t>
        </r>
        <r>
          <rPr>
            <sz val="9"/>
            <color indexed="81"/>
            <rFont val="Tahoma"/>
            <family val="2"/>
          </rPr>
          <t>Each cell can hold more than 32,000 characters – that's a lot! If there’s too much content and it’s not all displayed in the cell, you can drag the formula bar down and see more text there (in Excel 2007 and later versions only).</t>
        </r>
        <r>
          <rPr>
            <sz val="1"/>
            <color indexed="81"/>
            <rFont val="Tahoma"/>
            <family val="2"/>
          </rPr>
          <t xml:space="preserve">
</t>
        </r>
        <r>
          <rPr>
            <sz val="9"/>
            <color indexed="81"/>
            <rFont val="Tahoma"/>
            <family val="2"/>
          </rPr>
          <t>To add a line break in a cell, hit the ALT and ENTER keys together where you want the line break to appear.</t>
        </r>
      </text>
    </comment>
    <comment ref="K53" authorId="0">
      <text>
        <r>
          <rPr>
            <b/>
            <sz val="9"/>
            <color indexed="81"/>
            <rFont val="Tahoma"/>
            <family val="2"/>
          </rPr>
          <t>Maximum monthly payment:</t>
        </r>
        <r>
          <rPr>
            <sz val="1"/>
            <color indexed="81"/>
            <rFont val="Tahoma"/>
            <family val="2"/>
          </rPr>
          <t xml:space="preserve">
</t>
        </r>
        <r>
          <rPr>
            <sz val="9"/>
            <color indexed="81"/>
            <rFont val="Tahoma"/>
            <family val="2"/>
          </rPr>
          <t>Maximum amount you want to spend a month.</t>
        </r>
        <r>
          <rPr>
            <sz val="1"/>
            <color indexed="81"/>
            <rFont val="Tahoma"/>
            <family val="2"/>
          </rPr>
          <t xml:space="preserve">
</t>
        </r>
        <r>
          <rPr>
            <sz val="9"/>
            <color indexed="81"/>
            <rFont val="Tahoma"/>
            <family val="2"/>
          </rPr>
          <t>Payments may be lower in some stages if you assume different interest rates. But the highest payment will never exceed the one you set here.</t>
        </r>
      </text>
    </comment>
    <comment ref="K54" authorId="0">
      <text>
        <r>
          <rPr>
            <b/>
            <sz val="9"/>
            <color indexed="81"/>
            <rFont val="Tahoma"/>
            <family val="2"/>
          </rPr>
          <t>Term:</t>
        </r>
        <r>
          <rPr>
            <sz val="1"/>
            <color indexed="81"/>
            <rFont val="Tahoma"/>
            <family val="2"/>
          </rPr>
          <t xml:space="preserve">
</t>
        </r>
        <r>
          <rPr>
            <sz val="9"/>
            <color indexed="81"/>
            <rFont val="Tahoma"/>
            <family val="2"/>
          </rPr>
          <t>Number of years the mortgage lasts.</t>
        </r>
      </text>
    </comment>
    <comment ref="K56" authorId="0">
      <text>
        <r>
          <rPr>
            <b/>
            <sz val="9"/>
            <color indexed="81"/>
            <rFont val="Tahoma"/>
            <family val="2"/>
          </rPr>
          <t>Initial rate:</t>
        </r>
        <r>
          <rPr>
            <sz val="1"/>
            <color indexed="81"/>
            <rFont val="Tahoma"/>
            <family val="2"/>
          </rPr>
          <t xml:space="preserve">
</t>
        </r>
        <r>
          <rPr>
            <sz val="9"/>
            <color indexed="81"/>
            <rFont val="Tahoma"/>
            <family val="2"/>
          </rPr>
          <t>Annual interest rate at the start of the mortgage.</t>
        </r>
        <r>
          <rPr>
            <sz val="1"/>
            <color indexed="81"/>
            <rFont val="Tahoma"/>
            <family val="2"/>
          </rPr>
          <t xml:space="preserve">
</t>
        </r>
        <r>
          <rPr>
            <sz val="9"/>
            <color indexed="81"/>
            <rFont val="Tahoma"/>
            <family val="2"/>
          </rPr>
          <t>(Don't enter % sign - enter 7.5% as 7.5)</t>
        </r>
      </text>
    </comment>
    <comment ref="K58" authorId="0">
      <text>
        <r>
          <rPr>
            <b/>
            <sz val="9"/>
            <color indexed="81"/>
            <rFont val="Tahoma"/>
            <family val="2"/>
          </rPr>
          <t>1st rate change (optional):</t>
        </r>
        <r>
          <rPr>
            <sz val="1"/>
            <color indexed="81"/>
            <rFont val="Tahoma"/>
            <family val="2"/>
          </rPr>
          <t xml:space="preserve">
</t>
        </r>
        <r>
          <rPr>
            <sz val="9"/>
            <color indexed="81"/>
            <rFont val="Tahoma"/>
            <family val="2"/>
          </rPr>
          <t>Number of months after interest rate changes the first time.</t>
        </r>
      </text>
    </comment>
    <comment ref="K59"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first change.</t>
        </r>
      </text>
    </comment>
    <comment ref="K61" authorId="0">
      <text>
        <r>
          <rPr>
            <b/>
            <sz val="9"/>
            <color indexed="81"/>
            <rFont val="Tahoma"/>
            <family val="2"/>
          </rPr>
          <t>2nd rate change (optional):</t>
        </r>
        <r>
          <rPr>
            <sz val="1"/>
            <color indexed="81"/>
            <rFont val="Tahoma"/>
            <family val="2"/>
          </rPr>
          <t xml:space="preserve">
</t>
        </r>
        <r>
          <rPr>
            <sz val="9"/>
            <color indexed="81"/>
            <rFont val="Tahoma"/>
            <family val="2"/>
          </rPr>
          <t>Number of months after interest rate changes the second time.</t>
        </r>
      </text>
    </comment>
    <comment ref="K62"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second change.</t>
        </r>
      </text>
    </comment>
    <comment ref="K64" authorId="0">
      <text>
        <r>
          <rPr>
            <b/>
            <sz val="9"/>
            <color indexed="81"/>
            <rFont val="Tahoma"/>
            <family val="2"/>
          </rPr>
          <t>Income Multiples:</t>
        </r>
        <r>
          <rPr>
            <sz val="1"/>
            <color indexed="81"/>
            <rFont val="Tahoma"/>
            <family val="2"/>
          </rPr>
          <t xml:space="preserve">
</t>
        </r>
        <r>
          <rPr>
            <sz val="9"/>
            <color indexed="81"/>
            <rFont val="Tahoma"/>
            <family val="2"/>
          </rPr>
          <t>Some lenders use income multiples to judge how much you qualify to borrow.
You need to get these income multiples from the lender(s) you want to use.</t>
        </r>
        <r>
          <rPr>
            <sz val="1"/>
            <color indexed="81"/>
            <rFont val="Tahoma"/>
            <family val="2"/>
          </rPr>
          <t xml:space="preserve">
</t>
        </r>
        <r>
          <rPr>
            <sz val="9"/>
            <color indexed="81"/>
            <rFont val="Tahoma"/>
            <family val="2"/>
          </rPr>
          <t>The income multiple is multiplied with your annual income to calculate the amount you could borrow. This calculator does it the other way round. It starts with the mortgage and divides it by the income multiple. The result shows the income you are supposed to have to qualify for the mortgage.</t>
        </r>
      </text>
    </comment>
    <comment ref="K70" authorId="0">
      <text>
        <r>
          <rPr>
            <b/>
            <sz val="9"/>
            <color indexed="81"/>
            <rFont val="Tahoma"/>
            <family val="2"/>
          </rPr>
          <t>Mortgage:</t>
        </r>
        <r>
          <rPr>
            <sz val="1"/>
            <color indexed="81"/>
            <rFont val="Tahoma"/>
            <family val="2"/>
          </rPr>
          <t xml:space="preserve">
</t>
        </r>
        <r>
          <rPr>
            <sz val="9"/>
            <color indexed="81"/>
            <rFont val="Tahoma"/>
            <family val="2"/>
          </rPr>
          <t>Mortgage for the monthly payment, term and interest rate(s) set above.</t>
        </r>
      </text>
    </comment>
    <comment ref="K71" authorId="0">
      <text>
        <r>
          <rPr>
            <b/>
            <sz val="9"/>
            <color indexed="81"/>
            <rFont val="Tahoma"/>
            <family val="2"/>
          </rPr>
          <t>Cost of borrowing:</t>
        </r>
        <r>
          <rPr>
            <sz val="1"/>
            <color indexed="81"/>
            <rFont val="Tahoma"/>
            <family val="2"/>
          </rPr>
          <t xml:space="preserve">
</t>
        </r>
        <r>
          <rPr>
            <sz val="9"/>
            <color indexed="81"/>
            <rFont val="Tahoma"/>
            <family val="2"/>
          </rPr>
          <t>Interest paid over the mortgage term.</t>
        </r>
      </text>
    </comment>
    <comment ref="K73" authorId="0">
      <text>
        <r>
          <rPr>
            <b/>
            <sz val="9"/>
            <color indexed="81"/>
            <rFont val="Tahoma"/>
            <family val="2"/>
          </rPr>
          <t>Income Requirements:</t>
        </r>
        <r>
          <rPr>
            <sz val="1"/>
            <color indexed="81"/>
            <rFont val="Tahoma"/>
            <family val="2"/>
          </rPr>
          <t xml:space="preserve">
</t>
        </r>
        <r>
          <rPr>
            <sz val="9"/>
            <color indexed="81"/>
            <rFont val="Tahoma"/>
            <family val="2"/>
          </rPr>
          <t>Income you are supposed to have to qualify for the mortgage
(only shown if you have entered income multiples).</t>
        </r>
      </text>
    </comment>
    <comment ref="K77" authorId="0">
      <text>
        <r>
          <rPr>
            <b/>
            <sz val="9"/>
            <color indexed="81"/>
            <rFont val="Tahoma"/>
            <family val="2"/>
          </rPr>
          <t>Initial Stage:</t>
        </r>
        <r>
          <rPr>
            <sz val="1"/>
            <color indexed="81"/>
            <rFont val="Tahoma"/>
            <family val="2"/>
          </rPr>
          <t xml:space="preserve">
</t>
        </r>
        <r>
          <rPr>
            <sz val="9"/>
            <color indexed="81"/>
            <rFont val="Tahoma"/>
            <family val="2"/>
          </rPr>
          <t>Shows amount and number of monthly payments at the initial interest rate.</t>
        </r>
      </text>
    </comment>
    <comment ref="K79" authorId="0">
      <text>
        <r>
          <rPr>
            <b/>
            <sz val="9"/>
            <color indexed="81"/>
            <rFont val="Tahoma"/>
            <family val="2"/>
          </rPr>
          <t>Interim Stage:</t>
        </r>
        <r>
          <rPr>
            <sz val="1"/>
            <color indexed="81"/>
            <rFont val="Tahoma"/>
            <family val="2"/>
          </rPr>
          <t xml:space="preserve">
</t>
        </r>
        <r>
          <rPr>
            <sz val="9"/>
            <color indexed="81"/>
            <rFont val="Tahoma"/>
            <family val="2"/>
          </rPr>
          <t>Shows amount and number of monthly payments at the interim interest rate.</t>
        </r>
      </text>
    </comment>
    <comment ref="K81" authorId="0">
      <text>
        <r>
          <rPr>
            <b/>
            <sz val="9"/>
            <color indexed="81"/>
            <rFont val="Tahoma"/>
            <family val="2"/>
          </rPr>
          <t>Final Stage:</t>
        </r>
        <r>
          <rPr>
            <sz val="1"/>
            <color indexed="81"/>
            <rFont val="Tahoma"/>
            <family val="2"/>
          </rPr>
          <t xml:space="preserve">
</t>
        </r>
        <r>
          <rPr>
            <sz val="9"/>
            <color indexed="81"/>
            <rFont val="Tahoma"/>
            <family val="2"/>
          </rPr>
          <t>Shows amount and number of monthly payments at the final interest rate.</t>
        </r>
      </text>
    </comment>
  </commentList>
</comments>
</file>

<file path=xl/comments4.xml><?xml version="1.0" encoding="utf-8"?>
<comments xmlns="http://schemas.openxmlformats.org/spreadsheetml/2006/main">
  <authors>
    <author>Roger Hautle</author>
  </authors>
  <commentList>
    <comment ref="C7" authorId="0">
      <text>
        <r>
          <rPr>
            <sz val="8"/>
            <color indexed="81"/>
            <rFont val="Tahoma"/>
            <family val="2"/>
          </rPr>
          <t>horizontally not unique</t>
        </r>
      </text>
    </comment>
    <comment ref="C19" authorId="0">
      <text>
        <r>
          <rPr>
            <sz val="8"/>
            <color indexed="81"/>
            <rFont val="Tahoma"/>
            <family val="2"/>
          </rPr>
          <t>horizontally not unique</t>
        </r>
      </text>
    </comment>
  </commentList>
</comments>
</file>

<file path=xl/comments5.xml><?xml version="1.0" encoding="utf-8"?>
<comments xmlns="http://schemas.openxmlformats.org/spreadsheetml/2006/main">
  <authors>
    <author>Roger Hautle @ Excel Works</author>
  </authors>
  <commentList>
    <comment ref="N38" authorId="0">
      <text>
        <r>
          <rPr>
            <b/>
            <sz val="9"/>
            <color indexed="81"/>
            <rFont val="Tahoma"/>
            <family val="2"/>
          </rPr>
          <t>Payment Calculator</t>
        </r>
        <r>
          <rPr>
            <sz val="1"/>
            <color indexed="81"/>
            <rFont val="Tahoma"/>
            <family val="2"/>
          </rPr>
          <t xml:space="preserve">
</t>
        </r>
        <r>
          <rPr>
            <sz val="9"/>
            <color indexed="81"/>
            <rFont val="Tahoma"/>
            <family val="2"/>
          </rPr>
          <t>Use this calculator if you know how much you want to borrow or if you have an existing mortgage.
It answers questions such as:</t>
        </r>
        <r>
          <rPr>
            <sz val="1"/>
            <color indexed="81"/>
            <rFont val="Tahoma"/>
            <family val="2"/>
          </rPr>
          <t xml:space="preserve">
</t>
        </r>
        <r>
          <rPr>
            <sz val="9"/>
            <color indexed="81"/>
            <rFont val="Tahoma"/>
            <family val="2"/>
          </rPr>
          <t>- What are the monthly payments and cost of borrowing for a given mortgage, term and interest rate?</t>
        </r>
        <r>
          <rPr>
            <sz val="1"/>
            <color indexed="81"/>
            <rFont val="Tahoma"/>
            <family val="2"/>
          </rPr>
          <t xml:space="preserve">
</t>
        </r>
        <r>
          <rPr>
            <sz val="9"/>
            <color indexed="81"/>
            <rFont val="Tahoma"/>
            <family val="2"/>
          </rPr>
          <t>- How much will payments and cost of borrowing go up or down when interest rates change?</t>
        </r>
        <r>
          <rPr>
            <sz val="1"/>
            <color indexed="81"/>
            <rFont val="Tahoma"/>
            <family val="2"/>
          </rPr>
          <t xml:space="preserve">
</t>
        </r>
        <r>
          <rPr>
            <sz val="9"/>
            <color indexed="81"/>
            <rFont val="Tahoma"/>
            <family val="2"/>
          </rPr>
          <t>- How much will payments and cost of borrowing go up or down when the term changes?</t>
        </r>
        <r>
          <rPr>
            <sz val="1"/>
            <color indexed="81"/>
            <rFont val="Tahoma"/>
            <family val="2"/>
          </rPr>
          <t xml:space="preserve">
</t>
        </r>
        <r>
          <rPr>
            <sz val="9"/>
            <color indexed="81"/>
            <rFont val="Tahoma"/>
            <family val="2"/>
          </rPr>
          <t>- What is the shortest term I can afford (and therefore lowest cost of borrowing)?</t>
        </r>
        <r>
          <rPr>
            <sz val="1"/>
            <color indexed="81"/>
            <rFont val="Tahoma"/>
            <family val="2"/>
          </rPr>
          <t xml:space="preserve">
</t>
        </r>
        <r>
          <rPr>
            <sz val="9"/>
            <color indexed="81"/>
            <rFont val="Tahoma"/>
            <family val="2"/>
          </rPr>
          <t>- How do repayment and interest-only mortgages compare with each other?
You can either calculate just one scenario or compare up to five side by side. Use different terms and interest rates to see the effect they have on payments and cost of borrowing. Enter the figures and choose the mortgage type.
Do an affordability check:
To see if you still can afford the chosen mortgage if interest rates soar, run some worst-case scenarios assuming high rates.</t>
        </r>
      </text>
    </comment>
    <comment ref="K40" authorId="0">
      <text>
        <r>
          <rPr>
            <sz val="9"/>
            <color indexed="81"/>
            <rFont val="Tahoma"/>
            <family val="2"/>
          </rPr>
          <t>Add your comments into the cells to the right.</t>
        </r>
        <r>
          <rPr>
            <sz val="1"/>
            <color indexed="81"/>
            <rFont val="Tahoma"/>
            <family val="2"/>
          </rPr>
          <t xml:space="preserve">
</t>
        </r>
        <r>
          <rPr>
            <sz val="9"/>
            <color indexed="81"/>
            <rFont val="Tahoma"/>
            <family val="2"/>
          </rPr>
          <t>Each cell can hold more than 32,000 characters – that's a lot! If there’s too much content and it’s not all displayed in the cell, you can drag the formula bar down and see more text there (in Excel 2007 and later versions only).</t>
        </r>
        <r>
          <rPr>
            <sz val="1"/>
            <color indexed="81"/>
            <rFont val="Tahoma"/>
            <family val="2"/>
          </rPr>
          <t xml:space="preserve">
</t>
        </r>
        <r>
          <rPr>
            <sz val="9"/>
            <color indexed="81"/>
            <rFont val="Tahoma"/>
            <family val="2"/>
          </rPr>
          <t>To add a line break in a cell, hit the ALT and ENTER keys together where you want the line break to appear.</t>
        </r>
      </text>
    </comment>
    <comment ref="K42" authorId="0">
      <text>
        <r>
          <rPr>
            <b/>
            <sz val="9"/>
            <color indexed="81"/>
            <rFont val="Tahoma"/>
            <family val="2"/>
          </rPr>
          <t>Mortgage:</t>
        </r>
        <r>
          <rPr>
            <sz val="1"/>
            <color indexed="81"/>
            <rFont val="Tahoma"/>
            <family val="2"/>
          </rPr>
          <t xml:space="preserve">
</t>
        </r>
        <r>
          <rPr>
            <sz val="9"/>
            <color indexed="81"/>
            <rFont val="Tahoma"/>
            <family val="2"/>
          </rPr>
          <t>Amount of money you want to borrow.</t>
        </r>
      </text>
    </comment>
    <comment ref="K43" authorId="0">
      <text>
        <r>
          <rPr>
            <b/>
            <sz val="9"/>
            <color indexed="81"/>
            <rFont val="Tahoma"/>
            <family val="2"/>
          </rPr>
          <t>Term:</t>
        </r>
        <r>
          <rPr>
            <sz val="1"/>
            <color indexed="81"/>
            <rFont val="Tahoma"/>
            <family val="2"/>
          </rPr>
          <t xml:space="preserve">
</t>
        </r>
        <r>
          <rPr>
            <sz val="9"/>
            <color indexed="81"/>
            <rFont val="Tahoma"/>
            <family val="2"/>
          </rPr>
          <t>Number of years the mortgage lasts.</t>
        </r>
      </text>
    </comment>
    <comment ref="K45" authorId="0">
      <text>
        <r>
          <rPr>
            <b/>
            <sz val="9"/>
            <color indexed="81"/>
            <rFont val="Tahoma"/>
            <family val="2"/>
          </rPr>
          <t>Initial rate:</t>
        </r>
        <r>
          <rPr>
            <sz val="1"/>
            <color indexed="81"/>
            <rFont val="Tahoma"/>
            <family val="2"/>
          </rPr>
          <t xml:space="preserve">
</t>
        </r>
        <r>
          <rPr>
            <sz val="9"/>
            <color indexed="81"/>
            <rFont val="Tahoma"/>
            <family val="2"/>
          </rPr>
          <t>Annual interest rate at the start of the mortgage.</t>
        </r>
        <r>
          <rPr>
            <sz val="1"/>
            <color indexed="81"/>
            <rFont val="Tahoma"/>
            <family val="2"/>
          </rPr>
          <t xml:space="preserve">
</t>
        </r>
        <r>
          <rPr>
            <sz val="9"/>
            <color indexed="81"/>
            <rFont val="Tahoma"/>
            <family val="2"/>
          </rPr>
          <t>(Don't enter % sign - enter 7.5% as 7.5)</t>
        </r>
      </text>
    </comment>
    <comment ref="K47" authorId="0">
      <text>
        <r>
          <rPr>
            <b/>
            <sz val="9"/>
            <color indexed="81"/>
            <rFont val="Tahoma"/>
            <family val="2"/>
          </rPr>
          <t>1st rate change (optional):</t>
        </r>
        <r>
          <rPr>
            <sz val="1"/>
            <color indexed="81"/>
            <rFont val="Tahoma"/>
            <family val="2"/>
          </rPr>
          <t xml:space="preserve">
</t>
        </r>
        <r>
          <rPr>
            <sz val="9"/>
            <color indexed="81"/>
            <rFont val="Tahoma"/>
            <family val="2"/>
          </rPr>
          <t>Number of months after interest rate changes the first time.</t>
        </r>
      </text>
    </comment>
    <comment ref="K48"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first change.</t>
        </r>
      </text>
    </comment>
    <comment ref="K50" authorId="0">
      <text>
        <r>
          <rPr>
            <b/>
            <sz val="9"/>
            <color indexed="81"/>
            <rFont val="Tahoma"/>
            <family val="2"/>
          </rPr>
          <t>2nd rate change (optional):</t>
        </r>
        <r>
          <rPr>
            <sz val="1"/>
            <color indexed="81"/>
            <rFont val="Tahoma"/>
            <family val="2"/>
          </rPr>
          <t xml:space="preserve">
</t>
        </r>
        <r>
          <rPr>
            <sz val="9"/>
            <color indexed="81"/>
            <rFont val="Tahoma"/>
            <family val="2"/>
          </rPr>
          <t>Number of months after interest rate changes the second time.</t>
        </r>
      </text>
    </comment>
    <comment ref="K51"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second change.</t>
        </r>
      </text>
    </comment>
    <comment ref="K57" authorId="0">
      <text>
        <r>
          <rPr>
            <b/>
            <sz val="9"/>
            <color indexed="81"/>
            <rFont val="Tahoma"/>
            <family val="2"/>
          </rPr>
          <t>Cost of borrowing:</t>
        </r>
        <r>
          <rPr>
            <sz val="1"/>
            <color indexed="81"/>
            <rFont val="Tahoma"/>
            <family val="2"/>
          </rPr>
          <t xml:space="preserve">
</t>
        </r>
        <r>
          <rPr>
            <sz val="9"/>
            <color indexed="81"/>
            <rFont val="Tahoma"/>
            <family val="2"/>
          </rPr>
          <t>Interest paid over the mortgage term.</t>
        </r>
      </text>
    </comment>
    <comment ref="K59" authorId="0">
      <text>
        <r>
          <rPr>
            <b/>
            <sz val="9"/>
            <color indexed="81"/>
            <rFont val="Tahoma"/>
            <family val="2"/>
          </rPr>
          <t>Initial Stage:</t>
        </r>
        <r>
          <rPr>
            <sz val="1"/>
            <color indexed="81"/>
            <rFont val="Tahoma"/>
            <family val="2"/>
          </rPr>
          <t xml:space="preserve">
</t>
        </r>
        <r>
          <rPr>
            <sz val="9"/>
            <color indexed="81"/>
            <rFont val="Tahoma"/>
            <family val="2"/>
          </rPr>
          <t>Shows amount and number of monthly payments at the initial interest rate.</t>
        </r>
      </text>
    </comment>
    <comment ref="K61" authorId="0">
      <text>
        <r>
          <rPr>
            <b/>
            <sz val="9"/>
            <color indexed="81"/>
            <rFont val="Tahoma"/>
            <family val="2"/>
          </rPr>
          <t>Interim Stage:</t>
        </r>
        <r>
          <rPr>
            <sz val="1"/>
            <color indexed="81"/>
            <rFont val="Tahoma"/>
            <family val="2"/>
          </rPr>
          <t xml:space="preserve">
</t>
        </r>
        <r>
          <rPr>
            <sz val="9"/>
            <color indexed="81"/>
            <rFont val="Tahoma"/>
            <family val="2"/>
          </rPr>
          <t>Shows amount and number of monthly payments at the interim interest rate.</t>
        </r>
      </text>
    </comment>
    <comment ref="K63" authorId="0">
      <text>
        <r>
          <rPr>
            <b/>
            <sz val="9"/>
            <color indexed="81"/>
            <rFont val="Tahoma"/>
            <family val="2"/>
          </rPr>
          <t>Final Stage:</t>
        </r>
        <r>
          <rPr>
            <sz val="1"/>
            <color indexed="81"/>
            <rFont val="Tahoma"/>
            <family val="2"/>
          </rPr>
          <t xml:space="preserve">
</t>
        </r>
        <r>
          <rPr>
            <sz val="9"/>
            <color indexed="81"/>
            <rFont val="Tahoma"/>
            <family val="2"/>
          </rPr>
          <t>Shows amount and number of monthly payments at the final interest rate.</t>
        </r>
      </text>
    </comment>
    <comment ref="K66" authorId="0">
      <text>
        <r>
          <rPr>
            <b/>
            <sz val="9"/>
            <color indexed="81"/>
            <rFont val="Tahoma"/>
            <family val="2"/>
          </rPr>
          <t>Outstanding debt:</t>
        </r>
        <r>
          <rPr>
            <sz val="1"/>
            <color indexed="81"/>
            <rFont val="Tahoma"/>
            <family val="2"/>
          </rPr>
          <t xml:space="preserve">
</t>
        </r>
        <r>
          <rPr>
            <sz val="9"/>
            <color indexed="81"/>
            <rFont val="Tahoma"/>
            <family val="2"/>
          </rPr>
          <t>Amount you owe the lender at the end of the mortgage.</t>
        </r>
      </text>
    </comment>
  </commentList>
</comments>
</file>

<file path=xl/comments6.xml><?xml version="1.0" encoding="utf-8"?>
<comments xmlns="http://schemas.openxmlformats.org/spreadsheetml/2006/main">
  <authors>
    <author>Roger Hautle</author>
  </authors>
  <commentList>
    <comment ref="C7" authorId="0">
      <text>
        <r>
          <rPr>
            <sz val="8"/>
            <color indexed="81"/>
            <rFont val="Tahoma"/>
            <family val="2"/>
          </rPr>
          <t>horizontally not unique</t>
        </r>
      </text>
    </comment>
    <comment ref="C17" authorId="0">
      <text>
        <r>
          <rPr>
            <sz val="8"/>
            <color indexed="81"/>
            <rFont val="Tahoma"/>
            <family val="2"/>
          </rPr>
          <t>horizontally not unique</t>
        </r>
      </text>
    </comment>
  </commentList>
</comments>
</file>

<file path=xl/comments7.xml><?xml version="1.0" encoding="utf-8"?>
<comments xmlns="http://schemas.openxmlformats.org/spreadsheetml/2006/main">
  <authors>
    <author>Roger Hautle @ Excel Works</author>
  </authors>
  <commentList>
    <comment ref="N82" authorId="0">
      <text>
        <r>
          <rPr>
            <b/>
            <sz val="9"/>
            <color indexed="81"/>
            <rFont val="Tahoma"/>
            <family val="2"/>
          </rPr>
          <t>Deal Comparator</t>
        </r>
        <r>
          <rPr>
            <sz val="1"/>
            <color indexed="81"/>
            <rFont val="Tahoma"/>
            <family val="2"/>
          </rPr>
          <t xml:space="preserve">
</t>
        </r>
        <r>
          <rPr>
            <sz val="9"/>
            <color indexed="81"/>
            <rFont val="Tahoma"/>
            <family val="2"/>
          </rPr>
          <t>Use this comparator after you have identified a number of suitable mortgages.
It answers questions such as:</t>
        </r>
        <r>
          <rPr>
            <sz val="1"/>
            <color indexed="81"/>
            <rFont val="Tahoma"/>
            <family val="2"/>
          </rPr>
          <t xml:space="preserve">
</t>
        </r>
        <r>
          <rPr>
            <sz val="9"/>
            <color indexed="81"/>
            <rFont val="Tahoma"/>
            <family val="2"/>
          </rPr>
          <t>- Which is the best value-for-money deal when deals are compared like with like?</t>
        </r>
        <r>
          <rPr>
            <sz val="1"/>
            <color indexed="81"/>
            <rFont val="Tahoma"/>
            <family val="2"/>
          </rPr>
          <t xml:space="preserve">
</t>
        </r>
        <r>
          <rPr>
            <sz val="9"/>
            <color indexed="81"/>
            <rFont val="Tahoma"/>
            <family val="2"/>
          </rPr>
          <t>- What is the total cost of a mortgage that has various charges and fees attached?</t>
        </r>
        <r>
          <rPr>
            <sz val="1"/>
            <color indexed="81"/>
            <rFont val="Tahoma"/>
            <family val="2"/>
          </rPr>
          <t xml:space="preserve">
</t>
        </r>
        <r>
          <rPr>
            <sz val="9"/>
            <color indexed="81"/>
            <rFont val="Tahoma"/>
            <family val="2"/>
          </rPr>
          <t>- How much does it cost to end a mortgage early while early repayment fees apply?</t>
        </r>
        <r>
          <rPr>
            <sz val="1"/>
            <color indexed="81"/>
            <rFont val="Tahoma"/>
            <family val="2"/>
          </rPr>
          <t xml:space="preserve">
</t>
        </r>
        <r>
          <rPr>
            <sz val="9"/>
            <color indexed="81"/>
            <rFont val="Tahoma"/>
            <family val="2"/>
          </rPr>
          <t xml:space="preserve">- How can I double-check a lender's figures to see if I've missed anything?
This comparator calculates and compares deals over their full term as well as over any initial period. It not only takes into account various interest rates but also all charges, fees and refunds at the start and end of the mortgage. Deals can be compared on a true like with like basis and their costs can be accurately calculated even if they have many variables attached.
Before you start, collect all figures of the mortgages you want to analyse. Check the Data Entry section for the type of figures you need (Mortgage, Full term, Assumed term and Initial rate are required; the rest is optional). Enter the figures and choose the mortgage type.
To find out how to double-check a lender's figures, go to the Results section and read the comments for 'Comparison rate' under 'Borrowed over Full Term'. To get the most out of this comparator read the comments for 'Comparison rate', 'Comparison value' and 'Total cost of borrowing'.
</t>
        </r>
        <r>
          <rPr>
            <sz val="9"/>
            <color indexed="81"/>
            <rFont val="Lucida Handwriting"/>
            <family val="4"/>
          </rPr>
          <t xml:space="preserve">
I hope you find a great deal - good luck!</t>
        </r>
        <r>
          <rPr>
            <sz val="1"/>
            <color indexed="81"/>
            <rFont val="Lucida Handwriting"/>
            <family val="4"/>
          </rPr>
          <t xml:space="preserve">
</t>
        </r>
        <r>
          <rPr>
            <sz val="9"/>
            <color indexed="81"/>
            <rFont val="Lucida Handwriting"/>
            <family val="4"/>
          </rPr>
          <t>Best wishes,
Roger Hautle</t>
        </r>
      </text>
    </comment>
    <comment ref="K84" authorId="0">
      <text>
        <r>
          <rPr>
            <sz val="9"/>
            <color indexed="81"/>
            <rFont val="Tahoma"/>
            <family val="2"/>
          </rPr>
          <t>Add your comments into the cells to the right.</t>
        </r>
        <r>
          <rPr>
            <sz val="1"/>
            <color indexed="81"/>
            <rFont val="Tahoma"/>
            <family val="2"/>
          </rPr>
          <t xml:space="preserve">
</t>
        </r>
        <r>
          <rPr>
            <sz val="9"/>
            <color indexed="81"/>
            <rFont val="Tahoma"/>
            <family val="2"/>
          </rPr>
          <t>Each cell can hold more than 32,000 characters – that's a lot! If there’s too much content and it’s not all displayed in the cell, you can drag the formula bar down and see more text there (in Excel 2007 and later versions only).</t>
        </r>
        <r>
          <rPr>
            <sz val="1"/>
            <color indexed="81"/>
            <rFont val="Tahoma"/>
            <family val="2"/>
          </rPr>
          <t xml:space="preserve">
</t>
        </r>
        <r>
          <rPr>
            <sz val="9"/>
            <color indexed="81"/>
            <rFont val="Tahoma"/>
            <family val="2"/>
          </rPr>
          <t>To add a line break in a cell, hit the ALT and ENTER keys together where you want the line break to appear.</t>
        </r>
      </text>
    </comment>
    <comment ref="K86" authorId="0">
      <text>
        <r>
          <rPr>
            <b/>
            <sz val="9"/>
            <color indexed="81"/>
            <rFont val="Tahoma"/>
            <family val="2"/>
          </rPr>
          <t>Mortgage:</t>
        </r>
        <r>
          <rPr>
            <sz val="1"/>
            <color indexed="81"/>
            <rFont val="Tahoma"/>
            <family val="2"/>
          </rPr>
          <t xml:space="preserve">
</t>
        </r>
        <r>
          <rPr>
            <sz val="9"/>
            <color indexed="81"/>
            <rFont val="Tahoma"/>
            <family val="2"/>
          </rPr>
          <t>Amount of money you want to borrow.</t>
        </r>
        <r>
          <rPr>
            <sz val="1"/>
            <color indexed="81"/>
            <rFont val="Tahoma"/>
            <family val="2"/>
          </rPr>
          <t xml:space="preserve">
</t>
        </r>
        <r>
          <rPr>
            <sz val="9"/>
            <color indexed="10"/>
            <rFont val="Tahoma"/>
            <family val="2"/>
          </rPr>
          <t>To compare deals like with like they must have the same mortgage, full and assumed term.</t>
        </r>
      </text>
    </comment>
    <comment ref="K87" authorId="0">
      <text>
        <r>
          <rPr>
            <b/>
            <sz val="9"/>
            <color indexed="81"/>
            <rFont val="Tahoma"/>
            <family val="2"/>
          </rPr>
          <t>Full term:</t>
        </r>
        <r>
          <rPr>
            <sz val="1"/>
            <color indexed="81"/>
            <rFont val="Tahoma"/>
            <family val="2"/>
          </rPr>
          <t xml:space="preserve">
</t>
        </r>
        <r>
          <rPr>
            <sz val="9"/>
            <color indexed="81"/>
            <rFont val="Tahoma"/>
            <family val="2"/>
          </rPr>
          <t>Number of years the mortgage lasts.</t>
        </r>
        <r>
          <rPr>
            <sz val="1"/>
            <color indexed="81"/>
            <rFont val="Tahoma"/>
            <family val="2"/>
          </rPr>
          <t xml:space="preserve">
</t>
        </r>
        <r>
          <rPr>
            <sz val="9"/>
            <color indexed="10"/>
            <rFont val="Tahoma"/>
            <family val="2"/>
          </rPr>
          <t>To compare deals like with like they must have the same mortgage, full and assumed term.</t>
        </r>
      </text>
    </comment>
    <comment ref="K88" authorId="0">
      <text>
        <r>
          <rPr>
            <b/>
            <sz val="9"/>
            <color indexed="81"/>
            <rFont val="Tahoma"/>
            <family val="2"/>
          </rPr>
          <t>Assumed term:</t>
        </r>
        <r>
          <rPr>
            <sz val="1"/>
            <color indexed="81"/>
            <rFont val="Tahoma"/>
            <family val="2"/>
          </rPr>
          <t xml:space="preserve">
</t>
        </r>
        <r>
          <rPr>
            <sz val="9"/>
            <color indexed="81"/>
            <rFont val="Tahoma"/>
            <family val="2"/>
          </rPr>
          <t>Number of months you intend to keep the mortgage before you remortgage or pay it off.</t>
        </r>
        <r>
          <rPr>
            <sz val="1"/>
            <color indexed="81"/>
            <rFont val="Tahoma"/>
            <family val="2"/>
          </rPr>
          <t xml:space="preserve">
</t>
        </r>
        <r>
          <rPr>
            <sz val="9"/>
            <color indexed="10"/>
            <rFont val="Tahoma"/>
            <family val="2"/>
          </rPr>
          <t>To compare deals like with like they must have the same mortgage, full and assumed term.</t>
        </r>
      </text>
    </comment>
    <comment ref="K90" authorId="0">
      <text>
        <r>
          <rPr>
            <b/>
            <sz val="9"/>
            <color indexed="81"/>
            <rFont val="Tahoma"/>
            <family val="2"/>
          </rPr>
          <t>Initial rate:</t>
        </r>
        <r>
          <rPr>
            <sz val="1"/>
            <color indexed="81"/>
            <rFont val="Tahoma"/>
            <family val="2"/>
          </rPr>
          <t xml:space="preserve">
</t>
        </r>
        <r>
          <rPr>
            <sz val="9"/>
            <color indexed="81"/>
            <rFont val="Tahoma"/>
            <family val="2"/>
          </rPr>
          <t>Annual interest rate at the start of the mortgage.</t>
        </r>
        <r>
          <rPr>
            <sz val="1"/>
            <color indexed="81"/>
            <rFont val="Tahoma"/>
            <family val="2"/>
          </rPr>
          <t xml:space="preserve">
</t>
        </r>
        <r>
          <rPr>
            <sz val="9"/>
            <color indexed="81"/>
            <rFont val="Tahoma"/>
            <family val="2"/>
          </rPr>
          <t>(Don't enter % sign - enter 7.5% as 7.5)</t>
        </r>
      </text>
    </comment>
    <comment ref="K92" authorId="0">
      <text>
        <r>
          <rPr>
            <b/>
            <sz val="9"/>
            <color indexed="81"/>
            <rFont val="Tahoma"/>
            <family val="2"/>
          </rPr>
          <t>1st rate change (optional):</t>
        </r>
        <r>
          <rPr>
            <sz val="1"/>
            <color indexed="81"/>
            <rFont val="Tahoma"/>
            <family val="2"/>
          </rPr>
          <t xml:space="preserve">
</t>
        </r>
        <r>
          <rPr>
            <sz val="9"/>
            <color indexed="81"/>
            <rFont val="Tahoma"/>
            <family val="2"/>
          </rPr>
          <t>Number of months after interest rate changes the first time.</t>
        </r>
      </text>
    </comment>
    <comment ref="K93"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first change.</t>
        </r>
      </text>
    </comment>
    <comment ref="K95" authorId="0">
      <text>
        <r>
          <rPr>
            <b/>
            <sz val="9"/>
            <color indexed="81"/>
            <rFont val="Tahoma"/>
            <family val="2"/>
          </rPr>
          <t>2nd rate change (optional):</t>
        </r>
        <r>
          <rPr>
            <sz val="1"/>
            <color indexed="81"/>
            <rFont val="Tahoma"/>
            <family val="2"/>
          </rPr>
          <t xml:space="preserve">
</t>
        </r>
        <r>
          <rPr>
            <sz val="9"/>
            <color indexed="81"/>
            <rFont val="Tahoma"/>
            <family val="2"/>
          </rPr>
          <t>Number of months after interest rate changes the second time.</t>
        </r>
      </text>
    </comment>
    <comment ref="K96" authorId="0">
      <text>
        <r>
          <rPr>
            <b/>
            <sz val="9"/>
            <color indexed="81"/>
            <rFont val="Tahoma"/>
            <family val="2"/>
          </rPr>
          <t>New rate (optional):</t>
        </r>
        <r>
          <rPr>
            <sz val="1"/>
            <color indexed="81"/>
            <rFont val="Tahoma"/>
            <family val="2"/>
          </rPr>
          <t xml:space="preserve">
</t>
        </r>
        <r>
          <rPr>
            <sz val="9"/>
            <color indexed="81"/>
            <rFont val="Tahoma"/>
            <family val="2"/>
          </rPr>
          <t>New annual interest rate after the second change.</t>
        </r>
      </text>
    </comment>
    <comment ref="K98" authorId="0">
      <text>
        <r>
          <rPr>
            <b/>
            <sz val="9"/>
            <color indexed="81"/>
            <rFont val="Tahoma"/>
            <family val="2"/>
          </rPr>
          <t>Initial costs added to mortgage (optional):</t>
        </r>
        <r>
          <rPr>
            <sz val="1"/>
            <color indexed="81"/>
            <rFont val="Tahoma"/>
            <family val="2"/>
          </rPr>
          <t xml:space="preserve">
</t>
        </r>
        <r>
          <rPr>
            <sz val="9"/>
            <color indexed="81"/>
            <rFont val="Tahoma"/>
            <family val="2"/>
          </rPr>
          <t>One-off fees added to the mortgage.</t>
        </r>
        <r>
          <rPr>
            <sz val="1"/>
            <color indexed="81"/>
            <rFont val="Tahoma"/>
            <family val="2"/>
          </rPr>
          <t xml:space="preserve">
</t>
        </r>
        <r>
          <rPr>
            <sz val="9"/>
            <color indexed="81"/>
            <rFont val="Tahoma"/>
            <family val="2"/>
          </rPr>
          <t>Mortgage plus fees make up the amount borrowed on which interest is charged.</t>
        </r>
      </text>
    </comment>
    <comment ref="K99" authorId="0">
      <text>
        <r>
          <rPr>
            <b/>
            <sz val="9"/>
            <color indexed="81"/>
            <rFont val="Tahoma"/>
            <family val="2"/>
          </rPr>
          <t>Initial costs NOT added to mortgage (optional):</t>
        </r>
        <r>
          <rPr>
            <sz val="1"/>
            <color indexed="81"/>
            <rFont val="Tahoma"/>
            <family val="2"/>
          </rPr>
          <t xml:space="preserve">
</t>
        </r>
        <r>
          <rPr>
            <sz val="9"/>
            <color indexed="81"/>
            <rFont val="Tahoma"/>
            <family val="2"/>
          </rPr>
          <t>One-off fees to be paid upfront.</t>
        </r>
      </text>
    </comment>
    <comment ref="K101" authorId="0">
      <text>
        <r>
          <rPr>
            <b/>
            <sz val="9"/>
            <color indexed="81"/>
            <rFont val="Tahoma"/>
            <family val="2"/>
          </rPr>
          <t>Initial refunds (optional):</t>
        </r>
        <r>
          <rPr>
            <sz val="1"/>
            <color indexed="81"/>
            <rFont val="Tahoma"/>
            <family val="2"/>
          </rPr>
          <t xml:space="preserve">
</t>
        </r>
        <r>
          <rPr>
            <sz val="9"/>
            <color indexed="81"/>
            <rFont val="Tahoma"/>
            <family val="2"/>
          </rPr>
          <t>Cashback or refunds you receive at the start of the mortgage.</t>
        </r>
      </text>
    </comment>
    <comment ref="K103" authorId="0">
      <text>
        <r>
          <rPr>
            <b/>
            <sz val="9"/>
            <color indexed="81"/>
            <rFont val="Tahoma"/>
            <family val="2"/>
          </rPr>
          <t>Regular monthly costs (optional):</t>
        </r>
        <r>
          <rPr>
            <sz val="1"/>
            <color indexed="81"/>
            <rFont val="Tahoma"/>
            <family val="2"/>
          </rPr>
          <t xml:space="preserve">
</t>
        </r>
        <r>
          <rPr>
            <sz val="9"/>
            <color indexed="81"/>
            <rFont val="Tahoma"/>
            <family val="2"/>
          </rPr>
          <t>Regular monthly costs charged on top of the monthly mortgage payments.</t>
        </r>
      </text>
    </comment>
    <comment ref="K105" authorId="0">
      <text>
        <r>
          <rPr>
            <b/>
            <sz val="9"/>
            <color indexed="81"/>
            <rFont val="Tahoma"/>
            <family val="2"/>
          </rPr>
          <t>Number of months exit fees apply (optional):</t>
        </r>
        <r>
          <rPr>
            <sz val="1"/>
            <color indexed="81"/>
            <rFont val="Tahoma"/>
            <family val="2"/>
          </rPr>
          <t xml:space="preserve">
</t>
        </r>
        <r>
          <rPr>
            <sz val="9"/>
            <color indexed="81"/>
            <rFont val="Tahoma"/>
            <family val="2"/>
          </rPr>
          <t>Number of months you will be charged exit fees for ending the mortgage early.</t>
        </r>
      </text>
    </comment>
    <comment ref="K106" authorId="0">
      <text>
        <r>
          <rPr>
            <b/>
            <sz val="9"/>
            <color indexed="81"/>
            <rFont val="Tahoma"/>
            <family val="2"/>
          </rPr>
          <t>Fixed amount exit fee (optional):</t>
        </r>
        <r>
          <rPr>
            <sz val="1"/>
            <color indexed="81"/>
            <rFont val="Tahoma"/>
            <family val="2"/>
          </rPr>
          <t xml:space="preserve">
</t>
        </r>
        <r>
          <rPr>
            <sz val="9"/>
            <color indexed="81"/>
            <rFont val="Tahoma"/>
            <family val="2"/>
          </rPr>
          <t>Fixed amount you will have to pay if you end the mortgage while an early repayment charge applies.</t>
        </r>
      </text>
    </comment>
    <comment ref="K107" authorId="0">
      <text>
        <r>
          <rPr>
            <b/>
            <sz val="9"/>
            <color indexed="81"/>
            <rFont val="Tahoma"/>
            <family val="2"/>
          </rPr>
          <t>Exit fee as number of monthly interest payments (optional):</t>
        </r>
        <r>
          <rPr>
            <sz val="1"/>
            <color indexed="81"/>
            <rFont val="Tahoma"/>
            <family val="2"/>
          </rPr>
          <t xml:space="preserve">
</t>
        </r>
        <r>
          <rPr>
            <sz val="9"/>
            <color indexed="81"/>
            <rFont val="Tahoma"/>
            <family val="2"/>
          </rPr>
          <t>Number of monthly interest payments you will have to pay if you end the mortgage while an early repayment charge applies.</t>
        </r>
        <r>
          <rPr>
            <sz val="1"/>
            <color indexed="81"/>
            <rFont val="Tahoma"/>
            <family val="2"/>
          </rPr>
          <t xml:space="preserve">
</t>
        </r>
        <r>
          <rPr>
            <sz val="9"/>
            <color indexed="81"/>
            <rFont val="Tahoma"/>
            <family val="2"/>
          </rPr>
          <t>The interest is calculated from the outstanding debt the moment you end the mortgage.</t>
        </r>
      </text>
    </comment>
    <comment ref="K108" authorId="0">
      <text>
        <r>
          <rPr>
            <b/>
            <sz val="9"/>
            <color indexed="81"/>
            <rFont val="Tahoma"/>
            <family val="2"/>
          </rPr>
          <t>Exit fee as percentage of outstanding debt (optional):</t>
        </r>
        <r>
          <rPr>
            <sz val="1"/>
            <color indexed="81"/>
            <rFont val="Tahoma"/>
            <family val="2"/>
          </rPr>
          <t xml:space="preserve">
</t>
        </r>
        <r>
          <rPr>
            <sz val="9"/>
            <color indexed="81"/>
            <rFont val="Tahoma"/>
            <family val="2"/>
          </rPr>
          <t>Percentage of outstanding debt you will have to pay if you end the mortgage while an early repayment charge applies.</t>
        </r>
        <r>
          <rPr>
            <sz val="1"/>
            <color indexed="81"/>
            <rFont val="Tahoma"/>
            <family val="2"/>
          </rPr>
          <t xml:space="preserve">
</t>
        </r>
        <r>
          <rPr>
            <sz val="9"/>
            <color indexed="81"/>
            <rFont val="Tahoma"/>
            <family val="2"/>
          </rPr>
          <t>(Enter values less than 1% with a leading zero and decimal point: for example, enter 0.5 for 0.5%)</t>
        </r>
      </text>
    </comment>
    <comment ref="K110" authorId="0">
      <text>
        <r>
          <rPr>
            <b/>
            <sz val="9"/>
            <color indexed="81"/>
            <rFont val="Tahoma"/>
            <family val="2"/>
          </rPr>
          <t>Fixed amount exit fee charged in any case (optional):</t>
        </r>
        <r>
          <rPr>
            <sz val="1"/>
            <color indexed="81"/>
            <rFont val="Tahoma"/>
            <family val="2"/>
          </rPr>
          <t xml:space="preserve">
</t>
        </r>
        <r>
          <rPr>
            <sz val="9"/>
            <color indexed="81"/>
            <rFont val="Tahoma"/>
            <family val="2"/>
          </rPr>
          <t>Amount you will have to pay at the end of the mortgage whether it ends early or not.</t>
        </r>
      </text>
    </comment>
    <comment ref="K116" authorId="0">
      <text>
        <r>
          <rPr>
            <b/>
            <sz val="9"/>
            <color indexed="81"/>
            <rFont val="Tahoma"/>
            <family val="2"/>
          </rPr>
          <t>Total borrowed:</t>
        </r>
        <r>
          <rPr>
            <sz val="1"/>
            <color indexed="81"/>
            <rFont val="Tahoma"/>
            <family val="2"/>
          </rPr>
          <t xml:space="preserve">
</t>
        </r>
        <r>
          <rPr>
            <sz val="9"/>
            <color indexed="81"/>
            <rFont val="Tahoma"/>
            <family val="2"/>
          </rPr>
          <t>Total borrowed = (mortgage) + (initial costs added to mortgage)</t>
        </r>
        <r>
          <rPr>
            <sz val="1"/>
            <color indexed="81"/>
            <rFont val="Tahoma"/>
            <family val="2"/>
          </rPr>
          <t xml:space="preserve">
</t>
        </r>
        <r>
          <rPr>
            <sz val="9"/>
            <color indexed="81"/>
            <rFont val="Tahoma"/>
            <family val="2"/>
          </rPr>
          <t>Interest is charged on this amount.</t>
        </r>
      </text>
    </comment>
    <comment ref="K117" authorId="0">
      <text>
        <r>
          <rPr>
            <b/>
            <sz val="9"/>
            <color indexed="81"/>
            <rFont val="Tahoma"/>
            <family val="2"/>
          </rPr>
          <t>Net loan:</t>
        </r>
        <r>
          <rPr>
            <sz val="1"/>
            <color indexed="81"/>
            <rFont val="Tahoma"/>
            <family val="2"/>
          </rPr>
          <t xml:space="preserve">
</t>
        </r>
        <r>
          <rPr>
            <sz val="9"/>
            <color indexed="81"/>
            <rFont val="Tahoma"/>
            <family val="2"/>
          </rPr>
          <t>Net loan = (mortgage) + (initial refunds) - (initial costs NOT added to mortgage)</t>
        </r>
        <r>
          <rPr>
            <sz val="1"/>
            <color indexed="81"/>
            <rFont val="Tahoma"/>
            <family val="2"/>
          </rPr>
          <t xml:space="preserve">
</t>
        </r>
        <r>
          <rPr>
            <sz val="9"/>
            <color indexed="81"/>
            <rFont val="Tahoma"/>
            <family val="2"/>
          </rPr>
          <t>Amount available to you at the start of the mortgage.</t>
        </r>
      </text>
    </comment>
    <comment ref="K121" authorId="0">
      <text>
        <r>
          <rPr>
            <b/>
            <sz val="9"/>
            <color indexed="81"/>
            <rFont val="Tahoma"/>
            <family val="2"/>
          </rPr>
          <t>Comparison rate (assumed term):</t>
        </r>
        <r>
          <rPr>
            <sz val="1"/>
            <color indexed="81"/>
            <rFont val="Tahoma"/>
            <family val="2"/>
          </rPr>
          <t xml:space="preserve">
</t>
        </r>
        <r>
          <rPr>
            <sz val="9"/>
            <color indexed="81"/>
            <rFont val="Tahoma"/>
            <family val="2"/>
          </rPr>
          <t xml:space="preserve">Compares different deals like with like. The deal with the lowest rate represents the best value-for-money over the assumed term.
Don't just rely on the rate:
This rate should not be the only criterion to choose a deal. There are other factors to take into account like your attitude to risk (repayment or interest-only, fixed or variable interest), personal preferences, etc. The rate helps to find the best value-for-money deal </t>
        </r>
        <r>
          <rPr>
            <u/>
            <sz val="9"/>
            <color indexed="81"/>
            <rFont val="Tahoma"/>
            <family val="2"/>
          </rPr>
          <t>after</t>
        </r>
        <r>
          <rPr>
            <sz val="9"/>
            <color indexed="81"/>
            <rFont val="Tahoma"/>
            <family val="2"/>
          </rPr>
          <t xml:space="preserve"> you have identified suitable mortgages.</t>
        </r>
      </text>
    </comment>
    <comment ref="K122" authorId="0">
      <text>
        <r>
          <rPr>
            <b/>
            <sz val="9"/>
            <color indexed="81"/>
            <rFont val="Tahoma"/>
            <family val="2"/>
          </rPr>
          <t>Comparison value (assumed term):</t>
        </r>
        <r>
          <rPr>
            <sz val="1"/>
            <color indexed="81"/>
            <rFont val="Tahoma"/>
            <family val="2"/>
          </rPr>
          <t xml:space="preserve">
</t>
        </r>
        <r>
          <rPr>
            <sz val="9"/>
            <color indexed="81"/>
            <rFont val="Tahoma"/>
            <family val="2"/>
          </rPr>
          <t>Measures the value difference to the best deal - so you can compare real money rather than percentages. If you were given this amount at the start of the mortgage for the lesser deal it would give it the same value-for-money as the best deal.</t>
        </r>
      </text>
    </comment>
    <comment ref="K123" authorId="0">
      <text>
        <r>
          <rPr>
            <b/>
            <sz val="9"/>
            <color indexed="81"/>
            <rFont val="Tahoma"/>
            <family val="2"/>
          </rPr>
          <t>Outstanding debt (assumed term):</t>
        </r>
        <r>
          <rPr>
            <sz val="1"/>
            <color indexed="81"/>
            <rFont val="Tahoma"/>
            <family val="2"/>
          </rPr>
          <t xml:space="preserve">
</t>
        </r>
        <r>
          <rPr>
            <sz val="9"/>
            <color indexed="81"/>
            <rFont val="Tahoma"/>
            <family val="2"/>
          </rPr>
          <t>Amount you owe the lender at the end of the assumed term (excl. exit fees).</t>
        </r>
      </text>
    </comment>
    <comment ref="K124" authorId="0">
      <text>
        <r>
          <rPr>
            <b/>
            <sz val="9"/>
            <color indexed="81"/>
            <rFont val="Tahoma"/>
            <family val="2"/>
          </rPr>
          <t>Total cost of borrowing over assumed term:</t>
        </r>
        <r>
          <rPr>
            <sz val="1"/>
            <color indexed="81"/>
            <rFont val="Tahoma"/>
            <family val="2"/>
          </rPr>
          <t xml:space="preserve">
</t>
        </r>
        <r>
          <rPr>
            <sz val="9"/>
            <color indexed="81"/>
            <rFont val="Tahoma"/>
            <family val="2"/>
          </rPr>
          <t xml:space="preserve">Total cost of borrowing = (interest payments)*
</t>
        </r>
        <r>
          <rPr>
            <sz val="9"/>
            <color indexed="9"/>
            <rFont val="Tahoma"/>
            <family val="2"/>
          </rPr>
          <t xml:space="preserve">Total cost of borrowing </t>
        </r>
        <r>
          <rPr>
            <sz val="9"/>
            <color indexed="81"/>
            <rFont val="Tahoma"/>
            <family val="2"/>
          </rPr>
          <t xml:space="preserve">+ (initial costs NOT added to the mortgage)
</t>
        </r>
        <r>
          <rPr>
            <sz val="9"/>
            <color indexed="9"/>
            <rFont val="Tahoma"/>
            <family val="2"/>
          </rPr>
          <t xml:space="preserve">Total cost of borrowing </t>
        </r>
        <r>
          <rPr>
            <sz val="9"/>
            <color indexed="81"/>
            <rFont val="Tahoma"/>
            <family val="2"/>
          </rPr>
          <t xml:space="preserve">+ (regular monthly costs)
</t>
        </r>
        <r>
          <rPr>
            <sz val="9"/>
            <color indexed="9"/>
            <rFont val="Tahoma"/>
            <family val="2"/>
          </rPr>
          <t xml:space="preserve">Total cost of borrowing </t>
        </r>
        <r>
          <rPr>
            <sz val="9"/>
            <color indexed="81"/>
            <rFont val="Tahoma"/>
            <family val="2"/>
          </rPr>
          <t xml:space="preserve">+ (exit fees)
</t>
        </r>
        <r>
          <rPr>
            <sz val="9"/>
            <color indexed="9"/>
            <rFont val="Tahoma"/>
            <family val="2"/>
          </rPr>
          <t xml:space="preserve">Total cost of borrowing </t>
        </r>
        <r>
          <rPr>
            <sz val="9"/>
            <color indexed="81"/>
            <rFont val="Tahoma"/>
            <family val="2"/>
          </rPr>
          <t>-  (initial refunds)</t>
        </r>
        <r>
          <rPr>
            <sz val="1"/>
            <color indexed="81"/>
            <rFont val="Tahoma"/>
            <family val="2"/>
          </rPr>
          <t xml:space="preserve">
</t>
        </r>
        <r>
          <rPr>
            <sz val="9"/>
            <color indexed="81"/>
            <rFont val="Tahoma"/>
            <family val="2"/>
          </rPr>
          <t>*Initial costs that were added to the mortgage are included in the interest payments.
Don't just look at the cost of borrowing:
This may not reveal the best deal because it ignores the timing of payments (i.e. the time-value of money). The best value-for-money deal is the one with the lowest comparison rate!</t>
        </r>
      </text>
    </comment>
    <comment ref="K125" authorId="0">
      <text>
        <r>
          <rPr>
            <b/>
            <sz val="9"/>
            <color indexed="81"/>
            <rFont val="Tahoma"/>
            <family val="2"/>
          </rPr>
          <t>Exit fees (assumed term):</t>
        </r>
        <r>
          <rPr>
            <sz val="1"/>
            <color indexed="81"/>
            <rFont val="Tahoma"/>
            <family val="2"/>
          </rPr>
          <t xml:space="preserve">
</t>
        </r>
        <r>
          <rPr>
            <sz val="9"/>
            <color indexed="81"/>
            <rFont val="Tahoma"/>
            <family val="2"/>
          </rPr>
          <t>Fees charged for ending the mortgage early plus those charged in any case.</t>
        </r>
      </text>
    </comment>
    <comment ref="K129" authorId="0">
      <text>
        <r>
          <rPr>
            <b/>
            <sz val="9"/>
            <color indexed="81"/>
            <rFont val="Tahoma"/>
            <family val="2"/>
          </rPr>
          <t>Comparison rate (full term):</t>
        </r>
        <r>
          <rPr>
            <sz val="1"/>
            <color indexed="81"/>
            <rFont val="Tahoma"/>
            <family val="2"/>
          </rPr>
          <t xml:space="preserve">
</t>
        </r>
        <r>
          <rPr>
            <sz val="9"/>
            <color indexed="81"/>
            <rFont val="Tahoma"/>
            <family val="2"/>
          </rPr>
          <t xml:space="preserve">Compares different deals like with like. The deal with the lowest rate represents the best value-for-money over the full term.
Double-check lender's figures:
The rate should be the same as the lender's APR. If it's not, it could mean you haven't entered all the details or you've agreed to optional items whose costs don't show up in the APR.
Don't just rely on the rate:
This rate should not be the only criterion to choose a deal. There are other factors to take into account like your attitude to risk (repayment or interest-only, fixed or variable interest), personal preferences, etc. The rate helps to find the best value-for-money deal </t>
        </r>
        <r>
          <rPr>
            <u/>
            <sz val="9"/>
            <color indexed="81"/>
            <rFont val="Tahoma"/>
            <family val="2"/>
          </rPr>
          <t>after</t>
        </r>
        <r>
          <rPr>
            <sz val="9"/>
            <color indexed="81"/>
            <rFont val="Tahoma"/>
            <family val="2"/>
          </rPr>
          <t xml:space="preserve"> you have identified suitable mortgages.</t>
        </r>
      </text>
    </comment>
    <comment ref="K130" authorId="0">
      <text>
        <r>
          <rPr>
            <b/>
            <sz val="9"/>
            <color indexed="81"/>
            <rFont val="Tahoma"/>
            <family val="2"/>
          </rPr>
          <t>Comparison value (full term):</t>
        </r>
        <r>
          <rPr>
            <sz val="1"/>
            <color indexed="81"/>
            <rFont val="Tahoma"/>
            <family val="2"/>
          </rPr>
          <t xml:space="preserve">
</t>
        </r>
        <r>
          <rPr>
            <sz val="9"/>
            <color indexed="81"/>
            <rFont val="Tahoma"/>
            <family val="2"/>
          </rPr>
          <t>Measures the value difference to the best deal - so you can compare real money rather than percentages. If you were given this amount at the start of the mortgage for the lesser deal it would give it the same value-for-money as the best deal.</t>
        </r>
      </text>
    </comment>
    <comment ref="K131" authorId="0">
      <text>
        <r>
          <rPr>
            <b/>
            <sz val="9"/>
            <color indexed="81"/>
            <rFont val="Tahoma"/>
            <family val="2"/>
          </rPr>
          <t>Outstanding debt (full term):</t>
        </r>
        <r>
          <rPr>
            <sz val="1"/>
            <color indexed="81"/>
            <rFont val="Tahoma"/>
            <family val="2"/>
          </rPr>
          <t xml:space="preserve">
</t>
        </r>
        <r>
          <rPr>
            <sz val="9"/>
            <color indexed="81"/>
            <rFont val="Tahoma"/>
            <family val="2"/>
          </rPr>
          <t>Amount you owe the lender at the end of the mortgage (excl. exit fees).</t>
        </r>
      </text>
    </comment>
    <comment ref="K132" authorId="0">
      <text>
        <r>
          <rPr>
            <b/>
            <sz val="9"/>
            <color indexed="81"/>
            <rFont val="Tahoma"/>
            <family val="2"/>
          </rPr>
          <t>Total cost of borrowing over full term:</t>
        </r>
        <r>
          <rPr>
            <sz val="1"/>
            <color indexed="81"/>
            <rFont val="Tahoma"/>
            <family val="2"/>
          </rPr>
          <t xml:space="preserve">
</t>
        </r>
        <r>
          <rPr>
            <sz val="9"/>
            <color indexed="81"/>
            <rFont val="Tahoma"/>
            <family val="2"/>
          </rPr>
          <t xml:space="preserve">Total cost of borrowing = (interest payments)*
</t>
        </r>
        <r>
          <rPr>
            <sz val="9"/>
            <color indexed="9"/>
            <rFont val="Tahoma"/>
            <family val="2"/>
          </rPr>
          <t xml:space="preserve">Total cost of borrowing </t>
        </r>
        <r>
          <rPr>
            <sz val="9"/>
            <color indexed="81"/>
            <rFont val="Tahoma"/>
            <family val="2"/>
          </rPr>
          <t xml:space="preserve">+ (initial costs NOT added to the mortgage)
</t>
        </r>
        <r>
          <rPr>
            <sz val="9"/>
            <color indexed="9"/>
            <rFont val="Tahoma"/>
            <family val="2"/>
          </rPr>
          <t xml:space="preserve">Total cost of borrowing </t>
        </r>
        <r>
          <rPr>
            <sz val="9"/>
            <color indexed="81"/>
            <rFont val="Tahoma"/>
            <family val="2"/>
          </rPr>
          <t xml:space="preserve">+ (regular monthly costs)
</t>
        </r>
        <r>
          <rPr>
            <sz val="9"/>
            <color indexed="9"/>
            <rFont val="Tahoma"/>
            <family val="2"/>
          </rPr>
          <t xml:space="preserve">Total cost of borrowing </t>
        </r>
        <r>
          <rPr>
            <sz val="9"/>
            <color indexed="81"/>
            <rFont val="Tahoma"/>
            <family val="2"/>
          </rPr>
          <t xml:space="preserve">+ (exit fees)
</t>
        </r>
        <r>
          <rPr>
            <sz val="9"/>
            <color indexed="9"/>
            <rFont val="Tahoma"/>
            <family val="2"/>
          </rPr>
          <t xml:space="preserve">Total cost of borrowing </t>
        </r>
        <r>
          <rPr>
            <sz val="9"/>
            <color indexed="81"/>
            <rFont val="Tahoma"/>
            <family val="2"/>
          </rPr>
          <t>-  (initial refunds)</t>
        </r>
        <r>
          <rPr>
            <sz val="1"/>
            <color indexed="81"/>
            <rFont val="Tahoma"/>
            <family val="2"/>
          </rPr>
          <t xml:space="preserve">
</t>
        </r>
        <r>
          <rPr>
            <sz val="9"/>
            <color indexed="81"/>
            <rFont val="Tahoma"/>
            <family val="2"/>
          </rPr>
          <t>*Initial costs that were added to the mortgage are included in the interest payments.
Don't just look at the cost of borrowing:
This may not reveal the best deal because it ignores the timing of payments (i.e. the time-value of money). The best value-for-money deal is the one with the lowest comparison rate!</t>
        </r>
      </text>
    </comment>
    <comment ref="K133" authorId="0">
      <text>
        <r>
          <rPr>
            <b/>
            <sz val="9"/>
            <color indexed="81"/>
            <rFont val="Tahoma"/>
            <family val="2"/>
          </rPr>
          <t>Exit fees (full term):</t>
        </r>
        <r>
          <rPr>
            <sz val="1"/>
            <color indexed="81"/>
            <rFont val="Tahoma"/>
            <family val="2"/>
          </rPr>
          <t xml:space="preserve">
</t>
        </r>
        <r>
          <rPr>
            <sz val="9"/>
            <color indexed="81"/>
            <rFont val="Tahoma"/>
            <family val="2"/>
          </rPr>
          <t>Fees charged when the mortgage ends.</t>
        </r>
      </text>
    </comment>
    <comment ref="K137" authorId="0">
      <text>
        <r>
          <rPr>
            <b/>
            <sz val="9"/>
            <color indexed="81"/>
            <rFont val="Tahoma"/>
            <family val="2"/>
          </rPr>
          <t>Initial Stage:</t>
        </r>
        <r>
          <rPr>
            <sz val="1"/>
            <color indexed="81"/>
            <rFont val="Tahoma"/>
            <family val="2"/>
          </rPr>
          <t xml:space="preserve">
</t>
        </r>
        <r>
          <rPr>
            <sz val="9"/>
            <color indexed="81"/>
            <rFont val="Tahoma"/>
            <family val="2"/>
          </rPr>
          <t>Shows amount and number of monthly payments at the initial interest rate.</t>
        </r>
      </text>
    </comment>
    <comment ref="K139" authorId="0">
      <text>
        <r>
          <rPr>
            <b/>
            <sz val="9"/>
            <color indexed="81"/>
            <rFont val="Tahoma"/>
            <family val="2"/>
          </rPr>
          <t>Interim Stage:</t>
        </r>
        <r>
          <rPr>
            <sz val="1"/>
            <color indexed="81"/>
            <rFont val="Tahoma"/>
            <family val="2"/>
          </rPr>
          <t xml:space="preserve">
</t>
        </r>
        <r>
          <rPr>
            <sz val="9"/>
            <color indexed="81"/>
            <rFont val="Tahoma"/>
            <family val="2"/>
          </rPr>
          <t>Shows amount and number of monthly payments at the interim interest rate.</t>
        </r>
      </text>
    </comment>
    <comment ref="K141" authorId="0">
      <text>
        <r>
          <rPr>
            <b/>
            <sz val="9"/>
            <color indexed="81"/>
            <rFont val="Tahoma"/>
            <family val="2"/>
          </rPr>
          <t>Final Stage:</t>
        </r>
        <r>
          <rPr>
            <sz val="1"/>
            <color indexed="81"/>
            <rFont val="Tahoma"/>
            <family val="2"/>
          </rPr>
          <t xml:space="preserve">
</t>
        </r>
        <r>
          <rPr>
            <sz val="9"/>
            <color indexed="81"/>
            <rFont val="Tahoma"/>
            <family val="2"/>
          </rPr>
          <t>Shows amount and number of monthly payments at the final interest rate.</t>
        </r>
      </text>
    </comment>
  </commentList>
</comments>
</file>

<file path=xl/comments8.xml><?xml version="1.0" encoding="utf-8"?>
<comments xmlns="http://schemas.openxmlformats.org/spreadsheetml/2006/main">
  <authors>
    <author>Roger Hautle</author>
  </authors>
  <commentList>
    <comment ref="C7" authorId="0">
      <text>
        <r>
          <rPr>
            <sz val="8"/>
            <color indexed="81"/>
            <rFont val="Tahoma"/>
            <family val="2"/>
          </rPr>
          <t>horizontally not unique</t>
        </r>
      </text>
    </comment>
    <comment ref="C27" authorId="0">
      <text>
        <r>
          <rPr>
            <sz val="8"/>
            <color indexed="81"/>
            <rFont val="Tahoma"/>
            <family val="2"/>
          </rPr>
          <t>horizontally not unique</t>
        </r>
      </text>
    </comment>
    <comment ref="C251" authorId="0">
      <text>
        <r>
          <rPr>
            <sz val="8"/>
            <color indexed="81"/>
            <rFont val="Tahoma"/>
            <family val="2"/>
          </rPr>
          <t>horizontally not unique</t>
        </r>
      </text>
    </comment>
    <comment ref="B262" authorId="0">
      <text>
        <r>
          <rPr>
            <sz val="8"/>
            <color indexed="81"/>
            <rFont val="Tahoma"/>
            <family val="2"/>
          </rPr>
          <t>lowest IRR (best scheme)</t>
        </r>
      </text>
    </comment>
    <comment ref="C331" authorId="0">
      <text>
        <r>
          <rPr>
            <sz val="8"/>
            <color indexed="81"/>
            <rFont val="Tahoma"/>
            <family val="2"/>
          </rPr>
          <t>horizontally not unique</t>
        </r>
      </text>
    </comment>
    <comment ref="B342" authorId="0">
      <text>
        <r>
          <rPr>
            <sz val="8"/>
            <color indexed="81"/>
            <rFont val="Tahoma"/>
            <family val="2"/>
          </rPr>
          <t>lowest IRR (best scheme)</t>
        </r>
      </text>
    </comment>
  </commentList>
</comments>
</file>

<file path=xl/comments9.xml><?xml version="1.0" encoding="utf-8"?>
<comments xmlns="http://schemas.openxmlformats.org/spreadsheetml/2006/main">
  <authors>
    <author>Roger Hautle</author>
  </authors>
  <commentList>
    <comment ref="B12" authorId="0">
      <text>
        <r>
          <rPr>
            <b/>
            <sz val="8"/>
            <color indexed="81"/>
            <rFont val="Tahoma"/>
            <family val="2"/>
          </rPr>
          <t>Format</t>
        </r>
        <r>
          <rPr>
            <sz val="8"/>
            <color indexed="81"/>
            <rFont val="Tahoma"/>
            <family val="2"/>
          </rPr>
          <t xml:space="preserve">
The string has to begin with 'D&amp;M-Support'
After that you can append what you like</t>
        </r>
      </text>
    </comment>
    <comment ref="B14" authorId="0">
      <text>
        <r>
          <rPr>
            <b/>
            <sz val="8"/>
            <color indexed="81"/>
            <rFont val="Tahoma"/>
            <family val="2"/>
          </rPr>
          <t>Format</t>
        </r>
        <r>
          <rPr>
            <sz val="8"/>
            <color indexed="81"/>
            <rFont val="Tahoma"/>
            <family val="2"/>
          </rPr>
          <t xml:space="preserve">
#.#letter</t>
        </r>
      </text>
    </comment>
    <comment ref="B20" authorId="0">
      <text>
        <r>
          <rPr>
            <sz val="8"/>
            <color indexed="81"/>
            <rFont val="Tahoma"/>
            <family val="2"/>
          </rPr>
          <t>Password is the same for all worksheets</t>
        </r>
      </text>
    </comment>
    <comment ref="B29" authorId="0">
      <text>
        <r>
          <rPr>
            <b/>
            <sz val="8"/>
            <color indexed="81"/>
            <rFont val="Tahoma"/>
            <family val="2"/>
          </rPr>
          <t>Possible values for the HideSheet key:</t>
        </r>
        <r>
          <rPr>
            <sz val="8"/>
            <color indexed="81"/>
            <rFont val="Tahoma"/>
            <family val="2"/>
          </rPr>
          <t xml:space="preserve">
Normally      - hides the sheet which can be unhidden by the user (xlSheetHidden)
Completely  - hides the sheet which can </t>
        </r>
        <r>
          <rPr>
            <u/>
            <sz val="8"/>
            <color indexed="81"/>
            <rFont val="Tahoma"/>
            <family val="2"/>
          </rPr>
          <t>not</t>
        </r>
        <r>
          <rPr>
            <sz val="8"/>
            <color indexed="81"/>
            <rFont val="Tahoma"/>
            <family val="2"/>
          </rPr>
          <t xml:space="preserve"> be unhidden by the user (xlSheetVeryHidden)
LeaveAsIs   - leaves the visibility as it is (both in production and maintenance mode)
A sheet will always be shown if:
- it contains the HideSheet key but without any of the above values
or
- if it doesn't contain the HideSheet key</t>
        </r>
      </text>
    </comment>
  </commentList>
</comments>
</file>

<file path=xl/sharedStrings.xml><?xml version="1.0" encoding="utf-8"?>
<sst xmlns="http://schemas.openxmlformats.org/spreadsheetml/2006/main" count="1692" uniqueCount="396">
  <si>
    <t>h</t>
  </si>
  <si>
    <t>Debts</t>
  </si>
  <si>
    <t>Savings</t>
  </si>
  <si>
    <t>New interest rate</t>
  </si>
  <si>
    <t>Fixed amount</t>
  </si>
  <si>
    <t>Percentage of outstanding debt</t>
  </si>
  <si>
    <t>Outgoings as % of income</t>
  </si>
  <si>
    <t>Annual outgoings</t>
  </si>
  <si>
    <t>Primary income</t>
  </si>
  <si>
    <t>Secondary income</t>
  </si>
  <si>
    <t>Calculating term lengths</t>
  </si>
  <si>
    <t>Monthly payment after 1st rate change</t>
  </si>
  <si>
    <t>Monthly payment after 2nd rate change</t>
  </si>
  <si>
    <t>Monthly interest rate 1st period</t>
  </si>
  <si>
    <t>Monthly interest rate 2nd period</t>
  </si>
  <si>
    <t>Monthly interest rate 3rd period</t>
  </si>
  <si>
    <t>True annual interest rate 1st period</t>
  </si>
  <si>
    <t>True annual interest rate 2nd period</t>
  </si>
  <si>
    <t>True annual interest rate 3rd period</t>
  </si>
  <si>
    <t>Monthly repayment 1st period</t>
  </si>
  <si>
    <t>Monthly repayment 2nd period</t>
  </si>
  <si>
    <t>Monthly repayment 3rd period</t>
  </si>
  <si>
    <t>Monthly payment 1st period</t>
  </si>
  <si>
    <t>Monthly payment 2nd period</t>
  </si>
  <si>
    <t>Monthly payment 3rd period</t>
  </si>
  <si>
    <t>Initial interest rate (pa)</t>
  </si>
  <si>
    <t>New interest rate (pa)</t>
  </si>
  <si>
    <t>Basic Arrangements:</t>
  </si>
  <si>
    <t>Interest Rates:</t>
  </si>
  <si>
    <t>Exit Fees:</t>
  </si>
  <si>
    <t>1st rate change after number of months</t>
  </si>
  <si>
    <t>2nd rate change after number of months</t>
  </si>
  <si>
    <t>Exit fee as percentage of outstanding debt</t>
  </si>
  <si>
    <t>Data Entry</t>
  </si>
  <si>
    <t>Number of MONTHS for exit fees to apply</t>
  </si>
  <si>
    <t>Initial interest rate</t>
  </si>
  <si>
    <t>Period during which exit fees apply</t>
  </si>
  <si>
    <t>Data Entry Evaluation 1: checking if cells are empty (ignoring spaces and single apostrophes)</t>
  </si>
  <si>
    <t>Data Entry Evaluation 2: if cells are empty return zero, otherwise return cell values</t>
  </si>
  <si>
    <t>Data Entry Evaluation 3: checking if cells can be evaluated as numbers</t>
  </si>
  <si>
    <t>Data Entry Evaluation 4: if cells contain numbers return the numbers, otherwise return zero; transform years to months</t>
  </si>
  <si>
    <t>Data Entry Validation 1 &amp; 2: checking if values are within lower and upper boundaries</t>
  </si>
  <si>
    <t>Data Entry Validation 3: determining if periods are to be evaluated</t>
  </si>
  <si>
    <t>Last repayment at the end of the real term</t>
  </si>
  <si>
    <t>Total monthly repayments</t>
  </si>
  <si>
    <t>Cash Flows
Full Term</t>
  </si>
  <si>
    <t>Cash Flows
Real Term</t>
  </si>
  <si>
    <t>1st period lasts until month</t>
  </si>
  <si>
    <t>2nd period lasts until month</t>
  </si>
  <si>
    <t>3rd period lasts until month</t>
  </si>
  <si>
    <t>Data Entry Validation 2: checking upper boundaries</t>
  </si>
  <si>
    <t>Loan</t>
  </si>
  <si>
    <t>Outstanding debt at the end of this period</t>
  </si>
  <si>
    <t>Outstanding debt at the end of the real term</t>
  </si>
  <si>
    <t>Exit fee as number of months interest of outstanding debt</t>
  </si>
  <si>
    <t>Annual interest rate at the end of the real term</t>
  </si>
  <si>
    <t>Cashback and other refunds</t>
  </si>
  <si>
    <t>Initial costs added to loan</t>
  </si>
  <si>
    <t>Initial costs NOT added to loan</t>
  </si>
  <si>
    <t>Initial refunds</t>
  </si>
  <si>
    <t>Regular costs on top of monthly repayments</t>
  </si>
  <si>
    <t>Monthly repayment plus regular costs</t>
  </si>
  <si>
    <t>Last payment at the end of the real term (incl. regular costs)</t>
  </si>
  <si>
    <t>Total monthly payments (incl. regular costs)</t>
  </si>
  <si>
    <t>Net loan</t>
  </si>
  <si>
    <t>Payments FULL TERM</t>
  </si>
  <si>
    <t>Costs FULL TERM</t>
  </si>
  <si>
    <t>Costs REAL TERM</t>
  </si>
  <si>
    <t>IRR and Cashback FULL TERM</t>
  </si>
  <si>
    <t>Annual IRR</t>
  </si>
  <si>
    <t>IRR and Cashback REAL TERM</t>
  </si>
  <si>
    <t>Exit fees</t>
  </si>
  <si>
    <t>Borrowed over Full Term:</t>
  </si>
  <si>
    <t>Initial Refunds:</t>
  </si>
  <si>
    <t>Comparison rate</t>
  </si>
  <si>
    <t>Fixed amount exit fees charged in any case</t>
  </si>
  <si>
    <t>Fixed amount exit fees</t>
  </si>
  <si>
    <t>Exit fees real term</t>
  </si>
  <si>
    <t>Exit fees in any case</t>
  </si>
  <si>
    <t>Payment Schedule over Full Term:</t>
  </si>
  <si>
    <t>Total exit fees</t>
  </si>
  <si>
    <t>Cashback calculation 3</t>
  </si>
  <si>
    <t>Cashback calculation 2</t>
  </si>
  <si>
    <t>Cashback calculation 1</t>
  </si>
  <si>
    <t>IRR monthly 1st trial</t>
  </si>
  <si>
    <t>IRR monthly 2nd trial</t>
  </si>
  <si>
    <t>IRR monthly 3rd trial</t>
  </si>
  <si>
    <t>IRR monthly 4th trial</t>
  </si>
  <si>
    <t>IRR monthly 5th trial</t>
  </si>
  <si>
    <t>IRR monthly 6th trial</t>
  </si>
  <si>
    <t>IRR monthly evaluated</t>
  </si>
  <si>
    <t>IRR annually</t>
  </si>
  <si>
    <t>Number of payments at rate</t>
  </si>
  <si>
    <t>Initial Costs:</t>
  </si>
  <si>
    <t>Calculating monthly payments, costs per period and outstanding debt after each period (FULL TERM - REPAYMENT)</t>
  </si>
  <si>
    <t>Calculating monthly payments and costs per period (FULL TERM - INTEREST ONLY)</t>
  </si>
  <si>
    <t>Monthly interest payment 1st period</t>
  </si>
  <si>
    <t>Monthly interest payment 3rd period</t>
  </si>
  <si>
    <t>Monthly interest payment 2nd period</t>
  </si>
  <si>
    <t>Monthly interest payment plus regular costs</t>
  </si>
  <si>
    <t>Total monthly interest payments</t>
  </si>
  <si>
    <t>IRR calculations (FULL TERM - REPAYMENT AND INTEREST-ONLY)</t>
  </si>
  <si>
    <t>Calculating monthly payments, costs per period and outstanding debt after each period (REAL TERM - REPAYMENT)</t>
  </si>
  <si>
    <t>Calculating monthly payments and costs per period (REAL TERM - INTEREST ONLY)</t>
  </si>
  <si>
    <t>IRR calculations (REAL TERM - REPAYMENT AND INTEREST-ONLY)</t>
  </si>
  <si>
    <t>Cashback calculations (FULL TERM - REPAYMENT AND INTEREST-ONLY)</t>
  </si>
  <si>
    <t>Last interest payment at the end of the real term</t>
  </si>
  <si>
    <t>Cashback calculations (REAL TERM - REPAYMENT AND INTEREST-ONLY)</t>
  </si>
  <si>
    <t>Outstanding debt at term end</t>
  </si>
  <si>
    <t>Total payments this period (repayments plus regular costs)</t>
  </si>
  <si>
    <t>Total payments this period (interest plus regular costs)</t>
  </si>
  <si>
    <t>Initial costs NOT added to loan less initial refunds</t>
  </si>
  <si>
    <t>Display 1st period results</t>
  </si>
  <si>
    <t>Display 2nd period results</t>
  </si>
  <si>
    <t>Display 3rd period results</t>
  </si>
  <si>
    <t>Monthly payment plus regular costs</t>
  </si>
  <si>
    <t>Total payments this period</t>
  </si>
  <si>
    <t>Total monthly payments</t>
  </si>
  <si>
    <t>Net loan (loan less costs NOT added to loan plus initial refunds)</t>
  </si>
  <si>
    <t>Repayment or interest-only mortgage (1=r, 2=i-o)</t>
  </si>
  <si>
    <t>Mortgage Type:</t>
  </si>
  <si>
    <t>Real term exit fees to be charged ("&gt;" or "&gt;=" ?)</t>
  </si>
  <si>
    <t>Exit fees range in months</t>
  </si>
  <si>
    <t>Calculating costs and refunds</t>
  </si>
  <si>
    <t>Calculating exit fees</t>
  </si>
  <si>
    <t>Annual interest rate 1st period</t>
  </si>
  <si>
    <t>Annual interest rate 2nd period</t>
  </si>
  <si>
    <t>Annual interest rate 3rd period</t>
  </si>
  <si>
    <t>Calculating interest rates</t>
  </si>
  <si>
    <t>Outstanding debt REAL TERM</t>
  </si>
  <si>
    <t>Display real term</t>
  </si>
  <si>
    <t>Payment Calculator</t>
  </si>
  <si>
    <t>Calculating monthly payments, costs per period and outstanding debt after each period (REPAYMENT)</t>
  </si>
  <si>
    <t>Calculating monthly payments and costs per period (INTEREST ONLY)</t>
  </si>
  <si>
    <t>Total interest payments this period</t>
  </si>
  <si>
    <t>Total repayments this period</t>
  </si>
  <si>
    <t>Payments</t>
  </si>
  <si>
    <t>Costs</t>
  </si>
  <si>
    <t>Payment Schedule:</t>
  </si>
  <si>
    <t>Affordability Calculator</t>
  </si>
  <si>
    <t>Income Requirements:</t>
  </si>
  <si>
    <t>Highest payment</t>
  </si>
  <si>
    <t>Highest interest rate</t>
  </si>
  <si>
    <t>Calculating corresponding loan and payments for highest interest rate</t>
  </si>
  <si>
    <t>PV 3rd period</t>
  </si>
  <si>
    <t>PV 2nd period</t>
  </si>
  <si>
    <t>Without or with constant payments (1=w/o, 2=w/)</t>
  </si>
  <si>
    <t>Calculating costs per period assuming constant payments</t>
  </si>
  <si>
    <t>Total repayments 1st period</t>
  </si>
  <si>
    <t>Total repayments 2nd period</t>
  </si>
  <si>
    <t>Total repayments 3rd period</t>
  </si>
  <si>
    <t>Maximum monthly payment</t>
  </si>
  <si>
    <t>Income multiple for single income</t>
  </si>
  <si>
    <t>Income multiple for joint income</t>
  </si>
  <si>
    <t>Mortgage</t>
  </si>
  <si>
    <t>Borrowed over Assumed Term:</t>
  </si>
  <si>
    <t>Maximum payment</t>
  </si>
  <si>
    <t>Difference as a percentage of maximum payment</t>
  </si>
  <si>
    <t>Single income</t>
  </si>
  <si>
    <t>Joint income</t>
  </si>
  <si>
    <t>Calculating required incomes assuming constant payments</t>
  </si>
  <si>
    <t>Calculating required incomes</t>
  </si>
  <si>
    <t>Required Incomes</t>
  </si>
  <si>
    <t>This Year</t>
  </si>
  <si>
    <t>Last Year</t>
  </si>
  <si>
    <t>Other income</t>
  </si>
  <si>
    <t>Income:</t>
  </si>
  <si>
    <t>Outgoings:</t>
  </si>
  <si>
    <t>Savings &amp; Debts:</t>
  </si>
  <si>
    <t>Annual leftover</t>
  </si>
  <si>
    <t>Monthly leftover</t>
  </si>
  <si>
    <t>Savings less debts</t>
  </si>
  <si>
    <t>Two Years Ago</t>
  </si>
  <si>
    <t>Data Entry Evaluation 4: if cells contain numbers return the numbers, otherwise return zero</t>
  </si>
  <si>
    <t>Data Entry Validation 3: determining if results are to be evaluated</t>
  </si>
  <si>
    <t>Evaluate savings/debts</t>
  </si>
  <si>
    <t>Data entries</t>
  </si>
  <si>
    <t>Leftover from primary income</t>
  </si>
  <si>
    <t>Leftover from all incomes</t>
  </si>
  <si>
    <t>Assets</t>
  </si>
  <si>
    <t>Income before or after tax (1=before, 2=after)</t>
  </si>
  <si>
    <t>Display savings/debts</t>
  </si>
  <si>
    <t>Evaluate primary income/outgoings</t>
  </si>
  <si>
    <t>Evaluate all incomes/outgoings</t>
  </si>
  <si>
    <t>Display primary income/outgoings</t>
  </si>
  <si>
    <t>Display all incomes/outgoings</t>
  </si>
  <si>
    <t>Incomes before or after tax?</t>
  </si>
  <si>
    <t>Display single income requirements</t>
  </si>
  <si>
    <t>Display joint income requirements</t>
  </si>
  <si>
    <t>Evaluate initial period</t>
  </si>
  <si>
    <t>Evaluate 2nd period (after 1st rate change)</t>
  </si>
  <si>
    <t>Evaluate 3rd period (after 2nd rate change)</t>
  </si>
  <si>
    <t>Evaluate single income requirement</t>
  </si>
  <si>
    <t>Evaluate joint income requirement</t>
  </si>
  <si>
    <t>Income multiples</t>
  </si>
  <si>
    <t>2nd rate change after first change</t>
  </si>
  <si>
    <t>1st rate change after start</t>
  </si>
  <si>
    <t>Initial rate</t>
  </si>
  <si>
    <t>New rate</t>
  </si>
  <si>
    <t>Added to mortgage</t>
  </si>
  <si>
    <t>NOT added to mortgage</t>
  </si>
  <si>
    <t>Regular Monthly Costs:</t>
  </si>
  <si>
    <t>Added on top of monthly payments</t>
  </si>
  <si>
    <t>Fixed amount charged in any case</t>
  </si>
  <si>
    <t>Initial Stage:</t>
  </si>
  <si>
    <t>Interim Stage:</t>
  </si>
  <si>
    <t>Final Stage:</t>
  </si>
  <si>
    <t>Monthly payment at initial interest rate</t>
  </si>
  <si>
    <t>Financial Summary</t>
  </si>
  <si>
    <t>Term in years</t>
  </si>
  <si>
    <t>Income Multiples:</t>
  </si>
  <si>
    <t>Multiple for single income</t>
  </si>
  <si>
    <t>Multiple for joint income</t>
  </si>
  <si>
    <t>Full term in years</t>
  </si>
  <si>
    <t>Total borrowed</t>
  </si>
  <si>
    <t>Leftover from Primary Income:</t>
  </si>
  <si>
    <t>Leftover from All Incomes:</t>
  </si>
  <si>
    <t>Term</t>
  </si>
  <si>
    <t>Full term</t>
  </si>
  <si>
    <t>Real term</t>
  </si>
  <si>
    <t>Full term in YEARS</t>
  </si>
  <si>
    <t>Full term in MONTHS</t>
  </si>
  <si>
    <t>Real term in MONTHS</t>
  </si>
  <si>
    <t>Full term in months</t>
  </si>
  <si>
    <t>Real term in months</t>
  </si>
  <si>
    <t>1st period in months (full term)</t>
  </si>
  <si>
    <t>2nd period in months (full term)</t>
  </si>
  <si>
    <t>3rd period in months (full term)</t>
  </si>
  <si>
    <t>1st period in months (real term)</t>
  </si>
  <si>
    <t>2nd period in months (real term)</t>
  </si>
  <si>
    <t>3rd period in months (real term)</t>
  </si>
  <si>
    <t>3rd period in months</t>
  </si>
  <si>
    <t>1st period in months</t>
  </si>
  <si>
    <t>2nd period in months</t>
  </si>
  <si>
    <t>Term in YEARS</t>
  </si>
  <si>
    <t>Term in MONTHS</t>
  </si>
  <si>
    <t>Term in months</t>
  </si>
  <si>
    <t>Data Entry Validation 1: checking lower boundaries</t>
  </si>
  <si>
    <t>Calculating total borrowed and net loan</t>
  </si>
  <si>
    <t>Total borrowed (loan plus initial costs added to loan)</t>
  </si>
  <si>
    <t>Calculating total payments and cost of loan assuming constant payments</t>
  </si>
  <si>
    <t>Calculating total payments and cost of loan (REPAYMENT)</t>
  </si>
  <si>
    <t>Calculating total payments and cost of loan (INTEREST ONLY)</t>
  </si>
  <si>
    <t>Calculating total payments and cost of loan (FULL TERM - REPAYMENT)</t>
  </si>
  <si>
    <t>Calculating total payments and cost of loan (FULL TERM - INTEREST ONLY)</t>
  </si>
  <si>
    <t>Calculating total payments and cost of loan (REAL TERM - REPAYMENT)</t>
  </si>
  <si>
    <t>Calculating total payments and cost of loan (REAL TERM - INTEREST ONLY)</t>
  </si>
  <si>
    <t>Cost of loan</t>
  </si>
  <si>
    <t>Total payments for this mortgage</t>
  </si>
  <si>
    <t>Total cost of this mortgage</t>
  </si>
  <si>
    <t>END OF INTERMEDIATE CALCULATIONS     -     BEGIN OF FULL TERM CALCULATIONS</t>
  </si>
  <si>
    <t>END OF DATA ENTRY VALIDATIONS     -     BEGIN OF INTERMEDIATE CALCULATIONS</t>
  </si>
  <si>
    <t>BEGIN OF DATA ENTRY VALIDATIONS</t>
  </si>
  <si>
    <t>END OF FULL TERM CALCULATIONS     -     BEGIN OF REAL TERM CALCULATIONS</t>
  </si>
  <si>
    <t>END OF REAL TERM CALCULATIONS</t>
  </si>
  <si>
    <t>Loan Comparator calculations</t>
  </si>
  <si>
    <t>Financial Summary calculations</t>
  </si>
  <si>
    <t>Affordability Calculator calculations</t>
  </si>
  <si>
    <t>Payment Calculator calculations</t>
  </si>
  <si>
    <t>Loan Comparator IRR calculations</t>
  </si>
  <si>
    <t>END OF INTERMEDIATE CALCULATIONS     -     BEGIN OF MAIN CALCULATIONS</t>
  </si>
  <si>
    <t>END OF MAIN CALCULATIONS</t>
  </si>
  <si>
    <t>Determining highest payment and calculating largest loan to match maximum payment</t>
  </si>
  <si>
    <t>Calculating monthly payments, costs per period and outstanding debt after each period for largest loan</t>
  </si>
  <si>
    <t>Calculating largest loan assuming constant payments</t>
  </si>
  <si>
    <t>PV 1st period (largest loan)</t>
  </si>
  <si>
    <t>Largest loan</t>
  </si>
  <si>
    <t>Largest loan to match maximum payment</t>
  </si>
  <si>
    <t>Largest loan for highest interest rate over full term</t>
  </si>
  <si>
    <t>Calculating total payments and cost for largest loan</t>
  </si>
  <si>
    <t>Total Borrowed and Net Loan</t>
  </si>
  <si>
    <t>Display Results?</t>
  </si>
  <si>
    <t>DISPLAY CALCULATIONS</t>
  </si>
  <si>
    <t>DISPLAY CALCULATIONS FULL TERM</t>
  </si>
  <si>
    <t>DISPLAY CALCULATIONS REAL TERM</t>
  </si>
  <si>
    <t>Scheme 1</t>
  </si>
  <si>
    <t>Scheme 2</t>
  </si>
  <si>
    <t>Scheme 3</t>
  </si>
  <si>
    <t>Scheme 4</t>
  </si>
  <si>
    <t>Scheme 5</t>
  </si>
  <si>
    <t>Best scheme?</t>
  </si>
  <si>
    <t>Cashback to match best scheme</t>
  </si>
  <si>
    <t>Scenario 1</t>
  </si>
  <si>
    <t>Scenario 2</t>
  </si>
  <si>
    <t>Scenario 3</t>
  </si>
  <si>
    <t>Scenario 4</t>
  </si>
  <si>
    <t>Scenario 5</t>
  </si>
  <si>
    <t>Configuration Settings</t>
  </si>
  <si>
    <t>The first column contains section names (in square brackets) and keys (belonging to the section name above).</t>
  </si>
  <si>
    <t>The second column contains values belonging to the keys in the same row (key/value pair).</t>
  </si>
  <si>
    <t>The configuration must start with a section name followed by one or more key/value pairs. Empty sections will be ignored.</t>
  </si>
  <si>
    <t>Spaces are not allowed in section names or keys.</t>
  </si>
  <si>
    <t>Section names and keys within a section must be unique.</t>
  </si>
  <si>
    <t>The order of sections or keys within a section does not matter.</t>
  </si>
  <si>
    <t>No other data may be stored in the first two columns.</t>
  </si>
  <si>
    <t>[WorkbookInfo]</t>
  </si>
  <si>
    <t>CopyrightOwner</t>
  </si>
  <si>
    <t>© Excel Works Ltd</t>
  </si>
  <si>
    <t>CopyrightYears</t>
  </si>
  <si>
    <t>[WorkbookState]</t>
  </si>
  <si>
    <t>WorkbookInMaintenanceMode</t>
  </si>
  <si>
    <t>Show required income?</t>
  </si>
  <si>
    <t>Total cost of borrowing</t>
  </si>
  <si>
    <t>Number of monthly interest payments</t>
  </si>
  <si>
    <t>Deal Comparator</t>
  </si>
  <si>
    <t>Results</t>
  </si>
  <si>
    <t>Cost of borrowing</t>
  </si>
  <si>
    <t>Read me first</t>
  </si>
  <si>
    <t>Calculate monthly payments and the cost of borrowing for a given mortgage</t>
  </si>
  <si>
    <t>Deal 1</t>
  </si>
  <si>
    <t>Deal 2</t>
  </si>
  <si>
    <t>Deal 3</t>
  </si>
  <si>
    <t>Deal 4</t>
  </si>
  <si>
    <t>Deal 5</t>
  </si>
  <si>
    <t>Average monthly leftover</t>
  </si>
  <si>
    <t>Comparison value</t>
  </si>
  <si>
    <t>Outstanding debt</t>
  </si>
  <si>
    <t>Only keys with green background may be changed manually.</t>
  </si>
  <si>
    <t>WorkbookCode</t>
  </si>
  <si>
    <t>WorkbookName</t>
  </si>
  <si>
    <t>WorkbookVersion</t>
  </si>
  <si>
    <t>WorkbookReleaseDate</t>
  </si>
  <si>
    <t>[WorkbookProperties]</t>
  </si>
  <si>
    <t>WorkbookPassword</t>
  </si>
  <si>
    <t>WorksheetPassword</t>
  </si>
  <si>
    <t>ProtectWorkbook</t>
  </si>
  <si>
    <t>HideSheetTabs</t>
  </si>
  <si>
    <t>ChangeRefStyleToR1C1InMaintenanceMode</t>
  </si>
  <si>
    <t>[shtConfigDMSupport]</t>
  </si>
  <si>
    <t>HideSheet</t>
  </si>
  <si>
    <t>HideGridlines</t>
  </si>
  <si>
    <t>HideHeadings</t>
  </si>
  <si>
    <t>ProtectSheet</t>
  </si>
  <si>
    <t>SheetZoomFactor</t>
  </si>
  <si>
    <t>[shtHome]</t>
  </si>
  <si>
    <t>[shtFinancialSummary]</t>
  </si>
  <si>
    <t>[shtFinancialSummaryCalc]</t>
  </si>
  <si>
    <t>[shtAffordabilityCalculator]</t>
  </si>
  <si>
    <t>[shtAffordabilityCalculatorCalc]</t>
  </si>
  <si>
    <t>[shtPaymentCalculator]</t>
  </si>
  <si>
    <t>[shtPaymentCalculatorCalc]</t>
  </si>
  <si>
    <t>[shtDealComparator]</t>
  </si>
  <si>
    <t>[shtDealComparatorCalcMain]</t>
  </si>
  <si>
    <t>[shtDealComparatorCalcIRR]</t>
  </si>
  <si>
    <t>HideNames</t>
  </si>
  <si>
    <t>HideNamesExceptThoseStartingWith</t>
  </si>
  <si>
    <t>MrtggeCCwkb</t>
  </si>
  <si>
    <t>MrtggeCCwks</t>
  </si>
  <si>
    <t>Completely</t>
  </si>
  <si>
    <t>Components</t>
  </si>
  <si>
    <t>Purpose</t>
  </si>
  <si>
    <t>Assumed term in months</t>
  </si>
  <si>
    <t>Number of months fees apply</t>
  </si>
  <si>
    <t>Mortgage Calculators with Comparator</t>
  </si>
  <si>
    <t>Find out how much you can borrow for a given term and monthly payment</t>
  </si>
  <si>
    <t>Compare mortgage deals and calculate their true cost over any period of time</t>
  </si>
  <si>
    <t>Component</t>
  </si>
  <si>
    <t>The spreadsheet is divided into four components:</t>
  </si>
  <si>
    <r>
      <t>—</t>
    </r>
    <r>
      <rPr>
        <sz val="11"/>
        <rFont val="Arial"/>
        <family val="2"/>
      </rPr>
      <t xml:space="preserve"> shows how much you can borrow for a given term and monthly payment</t>
    </r>
  </si>
  <si>
    <r>
      <t>—</t>
    </r>
    <r>
      <rPr>
        <sz val="11"/>
        <rFont val="Arial"/>
        <family val="2"/>
      </rPr>
      <t xml:space="preserve"> shows the effect of interest rate changes on payments and cost of borrowing</t>
    </r>
  </si>
  <si>
    <r>
      <t>—</t>
    </r>
    <r>
      <rPr>
        <sz val="11"/>
        <rFont val="Arial"/>
        <family val="2"/>
      </rPr>
      <t xml:space="preserve"> reveals the cost of ending a mortgage early while early repayment penalties apply</t>
    </r>
  </si>
  <si>
    <r>
      <t>—</t>
    </r>
    <r>
      <rPr>
        <sz val="11"/>
        <rFont val="Arial"/>
        <family val="2"/>
      </rPr>
      <t xml:space="preserve"> compares mortgages on a like with like basis revealing the best value-for-money deal</t>
    </r>
  </si>
  <si>
    <r>
      <t>—</t>
    </r>
    <r>
      <rPr>
        <sz val="11"/>
        <rFont val="Arial"/>
        <family val="2"/>
      </rPr>
      <t xml:space="preserve"> compares five scenarios side by side showing the effect of different variables at a glance</t>
    </r>
  </si>
  <si>
    <t>Features</t>
  </si>
  <si>
    <t>Getting started</t>
  </si>
  <si>
    <t>Copyright</t>
  </si>
  <si>
    <t>Terms of use</t>
  </si>
  <si>
    <t>Comments and feedback</t>
  </si>
  <si>
    <t>Disclaimer</t>
  </si>
  <si>
    <r>
      <t>—</t>
    </r>
    <r>
      <rPr>
        <sz val="11"/>
        <rFont val="Arial"/>
        <family val="2"/>
      </rPr>
      <t xml:space="preserve"> If you copy &amp; paste, always paste values only (right-click your mouse, select Paste Special…/Values)</t>
    </r>
  </si>
  <si>
    <t>Summarise your finances and bring them together in one place</t>
  </si>
  <si>
    <t>Summarise your finances in one place</t>
  </si>
  <si>
    <t>This spreadsheet…</t>
  </si>
  <si>
    <r>
      <t>—</t>
    </r>
    <r>
      <rPr>
        <sz val="11"/>
        <rFont val="Arial"/>
        <family val="2"/>
      </rPr>
      <t xml:space="preserve"> reveals the cost of a mortgage over any period - even if it contains many variables</t>
    </r>
  </si>
  <si>
    <t>Mortgage Calculator and Comparator</t>
  </si>
  <si>
    <r>
      <t xml:space="preserve">1) </t>
    </r>
    <r>
      <rPr>
        <sz val="11"/>
        <rFont val="Arial"/>
        <family val="2"/>
      </rPr>
      <t>Go to a calculator or the comparator using the links above or the sheet tabs</t>
    </r>
  </si>
  <si>
    <r>
      <t xml:space="preserve">2) </t>
    </r>
    <r>
      <rPr>
        <sz val="11"/>
        <rFont val="Arial"/>
        <family val="2"/>
      </rPr>
      <t>Hover your mouse over the red triangles to display the comments behind the labels</t>
    </r>
  </si>
  <si>
    <r>
      <t xml:space="preserve">3) </t>
    </r>
    <r>
      <rPr>
        <sz val="11"/>
        <rFont val="Arial"/>
        <family val="2"/>
      </rPr>
      <t>Enter data in cells with green background and leave cells you don't need empty</t>
    </r>
  </si>
  <si>
    <t>This spreadsheet helps you analyse and understand mortgages. It calculates and compares various scenarios to show the effect of different variables on the mortgage, payments and cost of borrowing. It allows mortgage seekers to make an informed decision before signing a deal. Those with an existing mortgage can see how interest rate changes affect their monthly payments and how much it costs to end their mortgage early.</t>
  </si>
  <si>
    <t>The Payment Calculator and Deal Comparator work with repayment as well as interest-only mortgages. Both calculators and the comparator are designed for mortgages where interest is compounded monthly and payments are made at the end of the month. Results are only accurate for mortgages where this is the case.</t>
  </si>
  <si>
    <t>If you get different figures from your bank or another calculator, check the compounding and payment frequency of your mortgage and how interest was calculated. If compounding and payment frequency are not monthly, you will get a slightly inaccurate result from this calculator. However, it may still be useful by giving you an approximate figure.</t>
  </si>
  <si>
    <t>Excel Works Ltd does not warrant that this spreadsheet will be free from errors or will meet your specific requirements. This spreadsheet is provided "as is" and Excel Works Ltd accepts no liability for any damage or loss it may cause. By using this spreadsheet you agree to do so at your own risk.</t>
  </si>
  <si>
    <t>This spreadsheet is free for personal and commercial use, but it may not be altered, distributed or sold without the written permission of Excel Works Ltd.</t>
  </si>
  <si>
    <t xml:space="preserve"> Professional Excel Development and VBA Programming</t>
  </si>
  <si>
    <t>3.5g 28 Feb 2010</t>
  </si>
  <si>
    <t>Initial public release.</t>
  </si>
  <si>
    <t>Provide space in calculators and comparator so users can add comments for the various scenarios.</t>
  </si>
  <si>
    <t>Version history</t>
  </si>
  <si>
    <t>Comments</t>
  </si>
  <si>
    <t>4.0a 23 Nov 2013</t>
  </si>
  <si>
    <r>
      <t xml:space="preserve">If this spreadsheet has helped you save money or find the right mortgage, I'd like to hear your story or get your testimonial. Please send your comments and feedback to </t>
    </r>
    <r>
      <rPr>
        <u/>
        <sz val="11"/>
        <color indexed="62"/>
        <rFont val="Arial"/>
        <family val="2"/>
      </rPr>
      <t>roger@excelworks.co.uk</t>
    </r>
    <r>
      <rPr>
        <sz val="11"/>
        <rFont val="Arial"/>
        <family val="2"/>
      </rPr>
      <t>. Since I am an Excel specialist and not a financial expert, for advice about mortgages please consult your mortgage advisor.</t>
    </r>
  </si>
  <si>
    <t>4.0b</t>
  </si>
  <si>
    <t>4.0b 4 Mar 2017</t>
  </si>
  <si>
    <t>Unprotect workbook to allow users adding further worksheets for custom calculations.</t>
  </si>
  <si>
    <t>2010-2017</t>
  </si>
  <si>
    <t>XLWrksLtdPrjctsMCCfull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</si>
</sst>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Red]\-#,##0;&quot;-&quot;"/>
    <numFmt numFmtId="166" formatCode="0.000%"/>
  </numFmts>
  <fonts count="43" x14ac:knownFonts="1">
    <font>
      <sz val="10"/>
      <name val="Arial"/>
    </font>
    <font>
      <sz val="10"/>
      <name val="Arial"/>
      <family val="2"/>
    </font>
    <font>
      <sz val="8"/>
      <name val="Arial"/>
      <family val="2"/>
    </font>
    <font>
      <b/>
      <sz val="10"/>
      <name val="Arial"/>
      <family val="2"/>
    </font>
    <font>
      <sz val="9"/>
      <name val="Arial"/>
      <family val="2"/>
    </font>
    <font>
      <u/>
      <sz val="10"/>
      <color indexed="62"/>
      <name val="Arial"/>
      <family val="2"/>
    </font>
    <font>
      <b/>
      <sz val="10"/>
      <color indexed="9"/>
      <name val="Arial"/>
      <family val="2"/>
    </font>
    <font>
      <b/>
      <sz val="9"/>
      <name val="Arial"/>
      <family val="2"/>
    </font>
    <font>
      <sz val="9"/>
      <name val="Arial"/>
      <family val="2"/>
    </font>
    <font>
      <sz val="8"/>
      <color indexed="81"/>
      <name val="Tahoma"/>
      <family val="2"/>
    </font>
    <font>
      <b/>
      <u/>
      <sz val="9"/>
      <name val="Arial"/>
      <family val="2"/>
    </font>
    <font>
      <sz val="8"/>
      <color indexed="46"/>
      <name val="Arial"/>
      <family val="2"/>
    </font>
    <font>
      <b/>
      <sz val="9"/>
      <color indexed="62"/>
      <name val="Arial"/>
      <family val="2"/>
    </font>
    <font>
      <b/>
      <sz val="9"/>
      <name val="Arial"/>
      <family val="2"/>
    </font>
    <font>
      <b/>
      <u/>
      <sz val="9"/>
      <name val="Arial"/>
      <family val="2"/>
    </font>
    <font>
      <sz val="9"/>
      <color indexed="81"/>
      <name val="Tahoma"/>
      <family val="2"/>
    </font>
    <font>
      <b/>
      <sz val="14"/>
      <color indexed="9"/>
      <name val="Arial"/>
      <family val="2"/>
    </font>
    <font>
      <sz val="8"/>
      <color indexed="61"/>
      <name val="Arial"/>
      <family val="2"/>
    </font>
    <font>
      <sz val="10"/>
      <name val="Wingdings 2"/>
      <family val="1"/>
      <charset val="2"/>
    </font>
    <font>
      <sz val="1"/>
      <color indexed="81"/>
      <name val="Tahoma"/>
      <family val="2"/>
    </font>
    <font>
      <b/>
      <sz val="9"/>
      <color indexed="81"/>
      <name val="Tahoma"/>
      <family val="2"/>
    </font>
    <font>
      <b/>
      <sz val="12"/>
      <name val="Arial"/>
      <family val="2"/>
    </font>
    <font>
      <sz val="9"/>
      <color indexed="10"/>
      <name val="Tahoma"/>
      <family val="2"/>
    </font>
    <font>
      <sz val="9"/>
      <color indexed="9"/>
      <name val="Tahoma"/>
      <family val="2"/>
    </font>
    <font>
      <b/>
      <sz val="10"/>
      <color indexed="19"/>
      <name val="Arial"/>
      <family val="2"/>
    </font>
    <font>
      <b/>
      <sz val="8"/>
      <color indexed="10"/>
      <name val="Arial"/>
      <family val="2"/>
    </font>
    <font>
      <b/>
      <sz val="11"/>
      <name val="Arial"/>
      <family val="2"/>
    </font>
    <font>
      <u/>
      <sz val="9"/>
      <color indexed="81"/>
      <name val="Tahoma"/>
      <family val="2"/>
    </font>
    <font>
      <b/>
      <sz val="10"/>
      <name val="Arial"/>
      <family val="2"/>
    </font>
    <font>
      <b/>
      <sz val="8"/>
      <color indexed="81"/>
      <name val="Tahoma"/>
      <family val="2"/>
    </font>
    <font>
      <u/>
      <sz val="8"/>
      <color indexed="81"/>
      <name val="Tahoma"/>
      <family val="2"/>
    </font>
    <font>
      <sz val="11"/>
      <name val="Arial"/>
      <family val="2"/>
    </font>
    <font>
      <b/>
      <sz val="8"/>
      <color indexed="10"/>
      <name val="Arial"/>
      <family val="2"/>
    </font>
    <font>
      <b/>
      <sz val="20"/>
      <color indexed="18"/>
      <name val="Arial"/>
      <family val="2"/>
    </font>
    <font>
      <b/>
      <sz val="16"/>
      <color indexed="18"/>
      <name val="Arial"/>
      <family val="2"/>
    </font>
    <font>
      <b/>
      <sz val="10"/>
      <color indexed="18"/>
      <name val="Arial"/>
      <family val="2"/>
    </font>
    <font>
      <u/>
      <sz val="11"/>
      <color indexed="62"/>
      <name val="Arial"/>
      <family val="2"/>
    </font>
    <font>
      <i/>
      <sz val="11"/>
      <name val="Arial"/>
      <family val="2"/>
    </font>
    <font>
      <sz val="10"/>
      <name val="Arial"/>
      <family val="2"/>
    </font>
    <font>
      <sz val="9"/>
      <color indexed="81"/>
      <name val="Lucida Handwriting"/>
      <family val="4"/>
    </font>
    <font>
      <sz val="1"/>
      <color indexed="81"/>
      <name val="Lucida Handwriting"/>
      <family val="4"/>
    </font>
    <font>
      <b/>
      <sz val="8"/>
      <name val="Arial"/>
      <family val="2"/>
    </font>
    <font>
      <sz val="8"/>
      <color rgb="FF000000"/>
      <name val="Tahoma"/>
      <family val="2"/>
    </font>
  </fonts>
  <fills count="7">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19"/>
        <bgColor indexed="64"/>
      </patternFill>
    </fill>
    <fill>
      <patternFill patternType="solid">
        <fgColor indexed="62"/>
        <bgColor indexed="64"/>
      </patternFill>
    </fill>
    <fill>
      <patternFill patternType="solid">
        <fgColor indexed="51"/>
        <bgColor indexed="64"/>
      </patternFill>
    </fill>
  </fills>
  <borders count="80">
    <border>
      <left/>
      <right/>
      <top/>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2"/>
      </left>
      <right/>
      <top/>
      <bottom/>
      <diagonal/>
    </border>
    <border>
      <left style="medium">
        <color indexed="62"/>
      </left>
      <right/>
      <top/>
      <bottom style="medium">
        <color indexed="62"/>
      </bottom>
      <diagonal/>
    </border>
    <border>
      <left/>
      <right/>
      <top/>
      <bottom style="medium">
        <color indexed="62"/>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2"/>
      </right>
      <top/>
      <bottom/>
      <diagonal/>
    </border>
    <border>
      <left style="medium">
        <color indexed="62"/>
      </left>
      <right/>
      <top style="medium">
        <color indexed="62"/>
      </top>
      <bottom style="thin">
        <color indexed="62"/>
      </bottom>
      <diagonal/>
    </border>
    <border>
      <left/>
      <right style="medium">
        <color indexed="62"/>
      </right>
      <top style="medium">
        <color indexed="62"/>
      </top>
      <bottom style="thin">
        <color indexed="62"/>
      </bottom>
      <diagonal/>
    </border>
    <border>
      <left/>
      <right style="medium">
        <color indexed="62"/>
      </right>
      <top/>
      <bottom style="medium">
        <color indexed="62"/>
      </bottom>
      <diagonal/>
    </border>
    <border>
      <left/>
      <right/>
      <top style="medium">
        <color indexed="62"/>
      </top>
      <bottom style="thin">
        <color indexed="62"/>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medium">
        <color indexed="62"/>
      </left>
      <right/>
      <top style="thin">
        <color indexed="62"/>
      </top>
      <bottom/>
      <diagonal/>
    </border>
    <border>
      <left/>
      <right/>
      <top style="thin">
        <color indexed="62"/>
      </top>
      <bottom/>
      <diagonal/>
    </border>
    <border>
      <left/>
      <right style="medium">
        <color indexed="62"/>
      </right>
      <top style="thin">
        <color indexed="62"/>
      </top>
      <bottom/>
      <diagonal/>
    </border>
    <border>
      <left style="medium">
        <color indexed="62"/>
      </left>
      <right/>
      <top/>
      <bottom style="thin">
        <color indexed="62"/>
      </bottom>
      <diagonal/>
    </border>
    <border>
      <left/>
      <right/>
      <top/>
      <bottom style="thin">
        <color indexed="62"/>
      </bottom>
      <diagonal/>
    </border>
    <border>
      <left/>
      <right style="medium">
        <color indexed="62"/>
      </right>
      <top/>
      <bottom style="thin">
        <color indexed="62"/>
      </bottom>
      <diagonal/>
    </border>
    <border>
      <left style="medium">
        <color indexed="62"/>
      </left>
      <right/>
      <top style="thin">
        <color indexed="62"/>
      </top>
      <bottom style="thin">
        <color indexed="62"/>
      </bottom>
      <diagonal/>
    </border>
    <border>
      <left/>
      <right style="medium">
        <color indexed="62"/>
      </right>
      <top style="thin">
        <color indexed="62"/>
      </top>
      <bottom style="thin">
        <color indexed="62"/>
      </bottom>
      <diagonal/>
    </border>
    <border>
      <left/>
      <right/>
      <top/>
      <bottom style="thin">
        <color indexed="23"/>
      </bottom>
      <diagonal/>
    </border>
    <border>
      <left/>
      <right/>
      <top style="thin">
        <color indexed="23"/>
      </top>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71">
    <xf numFmtId="0" fontId="0" fillId="0" borderId="0" xfId="0"/>
    <xf numFmtId="0" fontId="4" fillId="2" borderId="1" xfId="0" applyFont="1" applyFill="1" applyBorder="1" applyAlignment="1" applyProtection="1">
      <alignment vertical="center"/>
      <protection locked="0"/>
    </xf>
    <xf numFmtId="0" fontId="0" fillId="0" borderId="0" xfId="0" applyFill="1"/>
    <xf numFmtId="0" fontId="3" fillId="0" borderId="0" xfId="0" applyFont="1"/>
    <xf numFmtId="0" fontId="0" fillId="0" borderId="2" xfId="0" applyFill="1" applyBorder="1"/>
    <xf numFmtId="0" fontId="0" fillId="0" borderId="3" xfId="0" applyFill="1" applyBorder="1"/>
    <xf numFmtId="0" fontId="0" fillId="0" borderId="4" xfId="0" applyBorder="1"/>
    <xf numFmtId="0" fontId="0" fillId="0" borderId="5" xfId="0" applyBorder="1"/>
    <xf numFmtId="4" fontId="0" fillId="0" borderId="5" xfId="0" applyNumberFormat="1" applyBorder="1"/>
    <xf numFmtId="4" fontId="0" fillId="0" borderId="6" xfId="0" applyNumberFormat="1" applyBorder="1"/>
    <xf numFmtId="0" fontId="0" fillId="0" borderId="7" xfId="0" applyBorder="1"/>
    <xf numFmtId="0" fontId="0" fillId="0" borderId="8" xfId="0" applyBorder="1"/>
    <xf numFmtId="0" fontId="0" fillId="0" borderId="0" xfId="0" applyFont="1" applyFill="1" applyBorder="1" applyAlignment="1" applyProtection="1"/>
    <xf numFmtId="0" fontId="0" fillId="0" borderId="9" xfId="0" applyBorder="1"/>
    <xf numFmtId="0" fontId="0" fillId="0" borderId="10" xfId="0" applyBorder="1"/>
    <xf numFmtId="4" fontId="0" fillId="0" borderId="11" xfId="0" applyNumberFormat="1" applyBorder="1"/>
    <xf numFmtId="4" fontId="0" fillId="0" borderId="12" xfId="0" applyNumberFormat="1" applyBorder="1"/>
    <xf numFmtId="0" fontId="0" fillId="0" borderId="13" xfId="0" applyBorder="1"/>
    <xf numFmtId="0" fontId="0" fillId="0" borderId="14" xfId="0" applyBorder="1"/>
    <xf numFmtId="0" fontId="7" fillId="0" borderId="0" xfId="0" applyNumberFormat="1" applyFont="1" applyFill="1" applyBorder="1" applyAlignment="1" applyProtection="1"/>
    <xf numFmtId="0" fontId="8" fillId="0" borderId="0" xfId="0" applyFont="1" applyFill="1" applyBorder="1" applyAlignment="1" applyProtection="1">
      <alignment vertical="center"/>
    </xf>
    <xf numFmtId="0" fontId="8" fillId="0" borderId="0" xfId="0" applyNumberFormat="1" applyFont="1" applyFill="1" applyBorder="1" applyAlignment="1" applyProtection="1">
      <alignment vertical="center"/>
    </xf>
    <xf numFmtId="0" fontId="0" fillId="0" borderId="0" xfId="0" applyNumberFormat="1" applyFont="1" applyFill="1" applyBorder="1" applyAlignment="1" applyProtection="1"/>
    <xf numFmtId="0" fontId="0" fillId="0" borderId="15" xfId="0" applyNumberFormat="1" applyFont="1" applyFill="1" applyBorder="1" applyAlignment="1" applyProtection="1"/>
    <xf numFmtId="0" fontId="0" fillId="0" borderId="16" xfId="0" applyNumberFormat="1" applyFont="1" applyFill="1" applyBorder="1" applyAlignment="1" applyProtection="1"/>
    <xf numFmtId="0" fontId="0" fillId="0" borderId="17" xfId="0" applyNumberFormat="1" applyFont="1" applyFill="1" applyBorder="1" applyAlignment="1" applyProtection="1"/>
    <xf numFmtId="0" fontId="7" fillId="3" borderId="18" xfId="0" applyFont="1" applyFill="1" applyBorder="1"/>
    <xf numFmtId="0" fontId="7" fillId="3" borderId="19" xfId="0" applyFont="1" applyFill="1" applyBorder="1" applyAlignment="1">
      <alignment horizontal="center"/>
    </xf>
    <xf numFmtId="0" fontId="7" fillId="3" borderId="3" xfId="0" applyFont="1" applyFill="1" applyBorder="1" applyAlignment="1">
      <alignment horizontal="center"/>
    </xf>
    <xf numFmtId="0" fontId="8" fillId="0" borderId="20" xfId="0" applyFont="1" applyFill="1" applyBorder="1"/>
    <xf numFmtId="0" fontId="8" fillId="0" borderId="0" xfId="0" applyFont="1" applyFill="1" applyBorder="1"/>
    <xf numFmtId="0" fontId="8" fillId="0" borderId="5" xfId="0" applyFont="1" applyFill="1" applyBorder="1"/>
    <xf numFmtId="0" fontId="8" fillId="0" borderId="21" xfId="0" applyFont="1" applyFill="1" applyBorder="1"/>
    <xf numFmtId="0" fontId="8" fillId="0" borderId="22" xfId="0" applyFont="1" applyFill="1" applyBorder="1"/>
    <xf numFmtId="0" fontId="8" fillId="0" borderId="23" xfId="0" applyFont="1" applyFill="1" applyBorder="1"/>
    <xf numFmtId="0" fontId="8" fillId="0" borderId="6" xfId="0" applyFont="1" applyFill="1" applyBorder="1"/>
    <xf numFmtId="0" fontId="8" fillId="0" borderId="0" xfId="0" applyFont="1" applyBorder="1"/>
    <xf numFmtId="0" fontId="8" fillId="0" borderId="5" xfId="0" applyFont="1" applyBorder="1"/>
    <xf numFmtId="0" fontId="8" fillId="0" borderId="23" xfId="0" applyFont="1" applyBorder="1"/>
    <xf numFmtId="0" fontId="8" fillId="0" borderId="6" xfId="0" applyFont="1" applyBorder="1"/>
    <xf numFmtId="0" fontId="4" fillId="2" borderId="1" xfId="0" applyNumberFormat="1" applyFont="1" applyFill="1" applyBorder="1" applyAlignment="1" applyProtection="1">
      <alignment vertical="center"/>
      <protection locked="0"/>
    </xf>
    <xf numFmtId="0" fontId="8" fillId="0" borderId="21" xfId="0" applyFont="1" applyBorder="1"/>
    <xf numFmtId="0" fontId="8" fillId="0" borderId="22" xfId="0" applyFont="1" applyBorder="1"/>
    <xf numFmtId="0" fontId="8" fillId="0" borderId="24" xfId="0" applyFont="1" applyBorder="1"/>
    <xf numFmtId="0" fontId="8" fillId="0" borderId="25" xfId="0" applyFont="1" applyBorder="1"/>
    <xf numFmtId="0" fontId="8" fillId="0" borderId="8" xfId="0" applyFont="1" applyBorder="1"/>
    <xf numFmtId="0" fontId="8" fillId="0" borderId="20" xfId="0" applyFont="1" applyBorder="1"/>
    <xf numFmtId="0" fontId="8" fillId="0" borderId="26" xfId="0" applyFont="1" applyBorder="1"/>
    <xf numFmtId="0" fontId="8" fillId="0" borderId="27" xfId="0" applyFont="1" applyBorder="1"/>
    <xf numFmtId="0" fontId="4" fillId="0" borderId="0" xfId="0" applyFont="1" applyBorder="1"/>
    <xf numFmtId="0" fontId="4" fillId="0" borderId="5" xfId="0" applyFont="1" applyBorder="1"/>
    <xf numFmtId="0" fontId="4" fillId="0" borderId="26" xfId="0" applyFont="1" applyBorder="1"/>
    <xf numFmtId="0" fontId="4" fillId="0" borderId="27" xfId="0" applyFont="1" applyBorder="1"/>
    <xf numFmtId="0" fontId="4" fillId="0" borderId="23" xfId="0" applyFont="1" applyBorder="1"/>
    <xf numFmtId="0" fontId="4" fillId="0" borderId="6" xfId="0" applyFont="1" applyBorder="1"/>
    <xf numFmtId="0" fontId="4" fillId="0" borderId="21" xfId="0" applyFont="1" applyBorder="1"/>
    <xf numFmtId="0" fontId="4" fillId="0" borderId="20" xfId="0" applyFont="1" applyBorder="1"/>
    <xf numFmtId="0" fontId="4" fillId="0" borderId="22" xfId="0" applyFont="1" applyBorder="1"/>
    <xf numFmtId="4" fontId="4" fillId="0" borderId="0" xfId="0" applyNumberFormat="1" applyFont="1" applyBorder="1"/>
    <xf numFmtId="4" fontId="4" fillId="0" borderId="5" xfId="0" applyNumberFormat="1" applyFont="1" applyBorder="1"/>
    <xf numFmtId="4" fontId="4" fillId="0" borderId="26" xfId="0" applyNumberFormat="1" applyFont="1" applyBorder="1"/>
    <xf numFmtId="4" fontId="4" fillId="0" borderId="27" xfId="0" applyNumberFormat="1" applyFont="1" applyBorder="1"/>
    <xf numFmtId="0" fontId="4" fillId="0" borderId="24" xfId="0" applyFont="1" applyBorder="1"/>
    <xf numFmtId="4" fontId="4" fillId="0" borderId="25" xfId="0" applyNumberFormat="1" applyFont="1" applyBorder="1"/>
    <xf numFmtId="4" fontId="4" fillId="0" borderId="8" xfId="0" applyNumberFormat="1" applyFont="1" applyBorder="1"/>
    <xf numFmtId="4" fontId="4" fillId="0" borderId="23" xfId="0" applyNumberFormat="1" applyFont="1" applyBorder="1"/>
    <xf numFmtId="4" fontId="4" fillId="0" borderId="6" xfId="0" applyNumberFormat="1" applyFont="1" applyBorder="1"/>
    <xf numFmtId="4" fontId="8" fillId="0" borderId="0" xfId="0" applyNumberFormat="1" applyFont="1" applyBorder="1"/>
    <xf numFmtId="4" fontId="8" fillId="0" borderId="5" xfId="0" applyNumberFormat="1" applyFont="1" applyBorder="1"/>
    <xf numFmtId="4" fontId="8" fillId="0" borderId="26" xfId="0" applyNumberFormat="1" applyFont="1" applyBorder="1"/>
    <xf numFmtId="4" fontId="8" fillId="0" borderId="27" xfId="0" applyNumberFormat="1" applyFont="1" applyBorder="1"/>
    <xf numFmtId="4" fontId="8" fillId="0" borderId="25" xfId="0" applyNumberFormat="1" applyFont="1" applyBorder="1"/>
    <xf numFmtId="4" fontId="8" fillId="0" borderId="8" xfId="0" applyNumberFormat="1" applyFont="1" applyBorder="1"/>
    <xf numFmtId="4" fontId="8" fillId="0" borderId="23" xfId="0" applyNumberFormat="1" applyFont="1" applyBorder="1"/>
    <xf numFmtId="4" fontId="8" fillId="0" borderId="6" xfId="0" applyNumberFormat="1" applyFont="1" applyBorder="1"/>
    <xf numFmtId="0" fontId="3" fillId="3" borderId="28" xfId="0" applyFont="1" applyFill="1" applyBorder="1" applyAlignment="1">
      <alignment horizontal="center" vertical="center" wrapText="1"/>
    </xf>
    <xf numFmtId="0" fontId="0" fillId="0" borderId="29" xfId="0" applyBorder="1"/>
    <xf numFmtId="0" fontId="0" fillId="0" borderId="30" xfId="0" applyBorder="1"/>
    <xf numFmtId="0" fontId="0" fillId="0" borderId="31" xfId="0" applyBorder="1"/>
    <xf numFmtId="4" fontId="0" fillId="0" borderId="9" xfId="0" applyNumberFormat="1" applyBorder="1"/>
    <xf numFmtId="4" fontId="0" fillId="0" borderId="9" xfId="0" applyNumberFormat="1" applyFill="1" applyBorder="1"/>
    <xf numFmtId="4" fontId="0" fillId="0" borderId="32" xfId="0" applyNumberFormat="1" applyBorder="1"/>
    <xf numFmtId="4" fontId="0" fillId="0" borderId="33" xfId="0" applyNumberFormat="1" applyFill="1" applyBorder="1"/>
    <xf numFmtId="4" fontId="0" fillId="0" borderId="10" xfId="0" applyNumberFormat="1" applyBorder="1"/>
    <xf numFmtId="0" fontId="0" fillId="0" borderId="12" xfId="0" applyBorder="1"/>
    <xf numFmtId="0" fontId="0" fillId="0" borderId="32" xfId="0" applyBorder="1"/>
    <xf numFmtId="0" fontId="0" fillId="0" borderId="30" xfId="0" applyFill="1" applyBorder="1" applyAlignment="1">
      <alignment horizontal="center"/>
    </xf>
    <xf numFmtId="0" fontId="0" fillId="0" borderId="0" xfId="0" applyNumberFormat="1"/>
    <xf numFmtId="0" fontId="4" fillId="0" borderId="28" xfId="0" applyFont="1" applyFill="1" applyBorder="1"/>
    <xf numFmtId="0" fontId="4" fillId="0" borderId="30" xfId="0" applyFont="1" applyFill="1" applyBorder="1"/>
    <xf numFmtId="0" fontId="4" fillId="0" borderId="29" xfId="0" applyFont="1" applyFill="1" applyBorder="1"/>
    <xf numFmtId="0" fontId="4" fillId="0" borderId="31" xfId="0" applyFont="1" applyFill="1" applyBorder="1"/>
    <xf numFmtId="0" fontId="0" fillId="0" borderId="28" xfId="0" applyFill="1" applyBorder="1"/>
    <xf numFmtId="0" fontId="0" fillId="0" borderId="0" xfId="0" applyFont="1" applyFill="1"/>
    <xf numFmtId="0" fontId="0" fillId="0" borderId="0" xfId="0" applyFont="1"/>
    <xf numFmtId="0" fontId="0" fillId="0" borderId="0" xfId="0" quotePrefix="1" applyFont="1"/>
    <xf numFmtId="0" fontId="0" fillId="3" borderId="18" xfId="0" applyFont="1" applyFill="1" applyBorder="1"/>
    <xf numFmtId="0" fontId="8" fillId="4" borderId="26" xfId="0" applyFont="1" applyFill="1" applyBorder="1"/>
    <xf numFmtId="0" fontId="8" fillId="4" borderId="27" xfId="0" applyFont="1" applyFill="1" applyBorder="1"/>
    <xf numFmtId="0" fontId="8" fillId="4" borderId="0" xfId="0" applyFont="1" applyFill="1" applyBorder="1"/>
    <xf numFmtId="0" fontId="8" fillId="4" borderId="5" xfId="0" applyFont="1" applyFill="1" applyBorder="1"/>
    <xf numFmtId="0" fontId="8" fillId="4" borderId="25" xfId="0" applyFont="1" applyFill="1" applyBorder="1"/>
    <xf numFmtId="0" fontId="8" fillId="4" borderId="8" xfId="0" applyFont="1" applyFill="1" applyBorder="1"/>
    <xf numFmtId="0" fontId="0" fillId="0" borderId="34" xfId="0" applyBorder="1"/>
    <xf numFmtId="0" fontId="0" fillId="0" borderId="35" xfId="0" applyBorder="1"/>
    <xf numFmtId="0" fontId="0" fillId="0" borderId="36" xfId="0" applyBorder="1"/>
    <xf numFmtId="4" fontId="0" fillId="0" borderId="35" xfId="0" applyNumberFormat="1" applyBorder="1"/>
    <xf numFmtId="4" fontId="0" fillId="0" borderId="36" xfId="0" applyNumberFormat="1" applyBorder="1"/>
    <xf numFmtId="4" fontId="0" fillId="0" borderId="37" xfId="0" applyNumberFormat="1" applyFill="1" applyBorder="1"/>
    <xf numFmtId="4" fontId="0" fillId="0" borderId="35" xfId="0" applyNumberFormat="1" applyFill="1" applyBorder="1"/>
    <xf numFmtId="0" fontId="0" fillId="0" borderId="0" xfId="0" applyNumberFormat="1" applyBorder="1"/>
    <xf numFmtId="0" fontId="0" fillId="0" borderId="5" xfId="0" applyNumberFormat="1" applyBorder="1"/>
    <xf numFmtId="0" fontId="8" fillId="0" borderId="38" xfId="0" applyFont="1" applyBorder="1"/>
    <xf numFmtId="10" fontId="8" fillId="0" borderId="39" xfId="0" applyNumberFormat="1" applyFont="1" applyBorder="1"/>
    <xf numFmtId="10" fontId="8" fillId="0" borderId="40" xfId="0" applyNumberFormat="1" applyFont="1" applyBorder="1"/>
    <xf numFmtId="4" fontId="8" fillId="0" borderId="23" xfId="0" applyNumberFormat="1" applyFont="1" applyFill="1" applyBorder="1"/>
    <xf numFmtId="4" fontId="8" fillId="0" borderId="0" xfId="0" applyNumberFormat="1" applyFont="1" applyFill="1" applyBorder="1"/>
    <xf numFmtId="0" fontId="0" fillId="0" borderId="0" xfId="0" applyNumberFormat="1" applyFont="1" applyProtection="1"/>
    <xf numFmtId="0" fontId="0" fillId="0" borderId="0" xfId="0" applyProtection="1"/>
    <xf numFmtId="0" fontId="3" fillId="0" borderId="0" xfId="0" applyNumberFormat="1" applyFont="1" applyProtection="1"/>
    <xf numFmtId="0" fontId="0" fillId="3" borderId="2" xfId="0" applyNumberFormat="1" applyFont="1" applyFill="1" applyBorder="1" applyProtection="1"/>
    <xf numFmtId="0" fontId="7" fillId="3" borderId="19" xfId="0" applyNumberFormat="1" applyFont="1" applyFill="1" applyBorder="1" applyAlignment="1" applyProtection="1">
      <alignment horizontal="center"/>
    </xf>
    <xf numFmtId="0" fontId="7" fillId="3" borderId="3" xfId="0" applyNumberFormat="1" applyFont="1" applyFill="1" applyBorder="1" applyAlignment="1" applyProtection="1">
      <alignment horizontal="center"/>
    </xf>
    <xf numFmtId="0" fontId="4" fillId="0" borderId="0" xfId="0" applyNumberFormat="1" applyFont="1" applyBorder="1" applyProtection="1"/>
    <xf numFmtId="0" fontId="4" fillId="0" borderId="5" xfId="0" applyNumberFormat="1" applyFont="1" applyBorder="1" applyProtection="1"/>
    <xf numFmtId="4" fontId="4" fillId="0" borderId="0" xfId="0" applyNumberFormat="1" applyFont="1" applyBorder="1" applyProtection="1"/>
    <xf numFmtId="4" fontId="4" fillId="0" borderId="5" xfId="0" applyNumberFormat="1" applyFont="1" applyBorder="1" applyProtection="1"/>
    <xf numFmtId="4" fontId="4" fillId="0" borderId="23" xfId="0" applyNumberFormat="1" applyFont="1" applyBorder="1" applyProtection="1"/>
    <xf numFmtId="4" fontId="4" fillId="0" borderId="6" xfId="0" applyNumberFormat="1" applyFont="1" applyBorder="1" applyProtection="1"/>
    <xf numFmtId="4" fontId="4" fillId="0" borderId="26" xfId="0" applyNumberFormat="1" applyFont="1" applyBorder="1" applyProtection="1"/>
    <xf numFmtId="4" fontId="4" fillId="0" borderId="27" xfId="0" applyNumberFormat="1" applyFont="1" applyBorder="1" applyProtection="1"/>
    <xf numFmtId="4" fontId="4" fillId="0" borderId="25" xfId="0" applyNumberFormat="1" applyFont="1" applyBorder="1" applyProtection="1"/>
    <xf numFmtId="4" fontId="4" fillId="0" borderId="8" xfId="0" applyNumberFormat="1" applyFont="1" applyBorder="1" applyProtection="1"/>
    <xf numFmtId="10" fontId="4" fillId="0" borderId="0" xfId="0" applyNumberFormat="1" applyFont="1" applyBorder="1" applyProtection="1"/>
    <xf numFmtId="10" fontId="4" fillId="0" borderId="5" xfId="0" applyNumberFormat="1" applyFont="1" applyBorder="1" applyProtection="1"/>
    <xf numFmtId="0" fontId="7" fillId="0" borderId="0" xfId="0" applyFont="1" applyBorder="1" applyProtection="1"/>
    <xf numFmtId="0" fontId="0" fillId="0" borderId="0" xfId="0" applyBorder="1" applyProtection="1"/>
    <xf numFmtId="0" fontId="0" fillId="0" borderId="41" xfId="0" applyBorder="1" applyProtection="1"/>
    <xf numFmtId="0" fontId="0" fillId="0" borderId="15" xfId="0" applyFont="1" applyFill="1" applyBorder="1" applyProtection="1"/>
    <xf numFmtId="0" fontId="0" fillId="0" borderId="0" xfId="0" applyFont="1" applyFill="1" applyBorder="1" applyProtection="1"/>
    <xf numFmtId="0" fontId="0" fillId="0" borderId="0" xfId="0" applyFill="1" applyBorder="1" applyProtection="1"/>
    <xf numFmtId="0" fontId="0" fillId="5" borderId="42" xfId="0" applyNumberFormat="1" applyFont="1" applyFill="1" applyBorder="1" applyAlignment="1" applyProtection="1"/>
    <xf numFmtId="0" fontId="0" fillId="5" borderId="43" xfId="0" applyNumberFormat="1" applyFont="1" applyFill="1" applyBorder="1" applyAlignment="1" applyProtection="1"/>
    <xf numFmtId="0" fontId="0" fillId="0" borderId="41" xfId="0" applyNumberFormat="1" applyFont="1" applyFill="1" applyBorder="1" applyAlignment="1" applyProtection="1"/>
    <xf numFmtId="0" fontId="0" fillId="0" borderId="44" xfId="0" applyNumberFormat="1" applyFont="1" applyFill="1" applyBorder="1" applyAlignment="1" applyProtection="1"/>
    <xf numFmtId="10" fontId="4" fillId="2" borderId="1" xfId="0" applyNumberFormat="1" applyFont="1" applyFill="1" applyBorder="1" applyAlignment="1" applyProtection="1">
      <alignment vertical="center"/>
      <protection locked="0"/>
    </xf>
    <xf numFmtId="0" fontId="7" fillId="6" borderId="18" xfId="0" applyFont="1" applyFill="1" applyBorder="1"/>
    <xf numFmtId="0" fontId="7" fillId="6" borderId="19" xfId="0" applyFont="1" applyFill="1" applyBorder="1" applyAlignment="1">
      <alignment horizontal="center"/>
    </xf>
    <xf numFmtId="0" fontId="7" fillId="6" borderId="3" xfId="0" applyFont="1" applyFill="1" applyBorder="1" applyAlignment="1">
      <alignment horizontal="center"/>
    </xf>
    <xf numFmtId="0" fontId="4" fillId="4" borderId="22" xfId="0" applyFont="1" applyFill="1" applyBorder="1"/>
    <xf numFmtId="0" fontId="7" fillId="0" borderId="0" xfId="0" applyFont="1" applyFill="1" applyBorder="1" applyAlignment="1" applyProtection="1"/>
    <xf numFmtId="0" fontId="0" fillId="5" borderId="45" xfId="0" applyNumberFormat="1" applyFont="1" applyFill="1" applyBorder="1" applyAlignment="1" applyProtection="1"/>
    <xf numFmtId="0" fontId="0" fillId="0" borderId="15" xfId="0" applyFont="1" applyBorder="1" applyAlignment="1" applyProtection="1"/>
    <xf numFmtId="0" fontId="0" fillId="0" borderId="0" xfId="0" applyFont="1" applyBorder="1" applyAlignment="1" applyProtection="1"/>
    <xf numFmtId="0" fontId="0" fillId="0" borderId="41" xfId="0" applyFont="1" applyBorder="1" applyAlignment="1" applyProtection="1"/>
    <xf numFmtId="0" fontId="0" fillId="5" borderId="0" xfId="0" applyFill="1"/>
    <xf numFmtId="0" fontId="6" fillId="5" borderId="0" xfId="0" applyFont="1" applyFill="1" applyAlignment="1">
      <alignment vertical="center"/>
    </xf>
    <xf numFmtId="0" fontId="3" fillId="0" borderId="0" xfId="0" applyFont="1" applyFill="1" applyBorder="1"/>
    <xf numFmtId="4" fontId="0" fillId="0" borderId="28" xfId="0" applyNumberFormat="1" applyBorder="1"/>
    <xf numFmtId="4" fontId="0" fillId="0" borderId="34" xfId="0" applyNumberFormat="1" applyBorder="1"/>
    <xf numFmtId="0" fontId="0" fillId="0" borderId="19" xfId="0" applyFill="1" applyBorder="1"/>
    <xf numFmtId="0" fontId="0" fillId="0" borderId="46" xfId="0" applyBorder="1"/>
    <xf numFmtId="4" fontId="0" fillId="0" borderId="4" xfId="0" applyNumberFormat="1" applyBorder="1"/>
    <xf numFmtId="4" fontId="0" fillId="0" borderId="7" xfId="0" applyNumberFormat="1" applyBorder="1"/>
    <xf numFmtId="4" fontId="0" fillId="0" borderId="47" xfId="0" applyNumberFormat="1" applyBorder="1"/>
    <xf numFmtId="4" fontId="0" fillId="0" borderId="48" xfId="0" applyNumberFormat="1" applyBorder="1"/>
    <xf numFmtId="4" fontId="0" fillId="0" borderId="49" xfId="0" applyNumberFormat="1" applyBorder="1"/>
    <xf numFmtId="4" fontId="0" fillId="0" borderId="50" xfId="0" applyNumberFormat="1" applyBorder="1"/>
    <xf numFmtId="0" fontId="0" fillId="0" borderId="47" xfId="0" applyBorder="1"/>
    <xf numFmtId="0" fontId="0" fillId="0" borderId="51" xfId="0" applyBorder="1"/>
    <xf numFmtId="0" fontId="0" fillId="0" borderId="21" xfId="0" applyBorder="1"/>
    <xf numFmtId="0" fontId="0" fillId="0" borderId="24" xfId="0" applyBorder="1"/>
    <xf numFmtId="4" fontId="0" fillId="0" borderId="21" xfId="0" applyNumberFormat="1" applyBorder="1"/>
    <xf numFmtId="4" fontId="0" fillId="0" borderId="24" xfId="0" applyNumberFormat="1" applyBorder="1"/>
    <xf numFmtId="4" fontId="0" fillId="0" borderId="8" xfId="0" applyNumberFormat="1" applyBorder="1"/>
    <xf numFmtId="4" fontId="0" fillId="0" borderId="22" xfId="0" applyNumberFormat="1" applyBorder="1"/>
    <xf numFmtId="4" fontId="0" fillId="0" borderId="52" xfId="0" applyNumberFormat="1" applyBorder="1"/>
    <xf numFmtId="0" fontId="3" fillId="3" borderId="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3" xfId="0" applyFont="1" applyFill="1" applyBorder="1" applyAlignment="1">
      <alignment horizontal="center" vertical="center" wrapText="1"/>
    </xf>
    <xf numFmtId="4" fontId="0" fillId="0" borderId="56" xfId="0" applyNumberFormat="1" applyFill="1" applyBorder="1"/>
    <xf numFmtId="4" fontId="0" fillId="0" borderId="27" xfId="0" applyNumberFormat="1" applyBorder="1"/>
    <xf numFmtId="4" fontId="0" fillId="0" borderId="4" xfId="0" applyNumberFormat="1" applyFill="1" applyBorder="1"/>
    <xf numFmtId="4" fontId="0" fillId="0" borderId="48" xfId="0" applyNumberFormat="1" applyFill="1" applyBorder="1"/>
    <xf numFmtId="4" fontId="0" fillId="0" borderId="49" xfId="0" applyNumberFormat="1" applyFill="1" applyBorder="1"/>
    <xf numFmtId="4" fontId="0" fillId="0" borderId="50" xfId="0" applyNumberFormat="1" applyFill="1" applyBorder="1"/>
    <xf numFmtId="0" fontId="4" fillId="0" borderId="22" xfId="0" applyFont="1" applyFill="1" applyBorder="1"/>
    <xf numFmtId="0" fontId="0" fillId="0" borderId="0" xfId="0" applyNumberFormat="1" applyFont="1" applyFill="1" applyProtection="1"/>
    <xf numFmtId="0" fontId="8" fillId="0" borderId="4" xfId="0" applyNumberFormat="1" applyFont="1" applyBorder="1" applyProtection="1"/>
    <xf numFmtId="0" fontId="8" fillId="0" borderId="48" xfId="0" applyNumberFormat="1" applyFont="1" applyBorder="1" applyProtection="1"/>
    <xf numFmtId="0" fontId="8" fillId="0" borderId="56" xfId="0" applyNumberFormat="1" applyFont="1" applyBorder="1" applyProtection="1"/>
    <xf numFmtId="0" fontId="8" fillId="0" borderId="7" xfId="0" applyNumberFormat="1" applyFont="1" applyBorder="1" applyProtection="1"/>
    <xf numFmtId="0" fontId="0" fillId="2" borderId="28" xfId="0" applyFill="1" applyBorder="1" applyProtection="1">
      <protection locked="0"/>
    </xf>
    <xf numFmtId="0" fontId="8" fillId="0" borderId="57" xfId="0" applyNumberFormat="1" applyFont="1" applyBorder="1" applyProtection="1"/>
    <xf numFmtId="4" fontId="4" fillId="0" borderId="58" xfId="0" applyNumberFormat="1" applyFont="1" applyBorder="1" applyProtection="1"/>
    <xf numFmtId="4" fontId="4" fillId="0" borderId="59" xfId="0" applyNumberFormat="1" applyFont="1" applyBorder="1" applyProtection="1"/>
    <xf numFmtId="0" fontId="0" fillId="3" borderId="18" xfId="0" applyNumberFormat="1" applyFont="1" applyFill="1" applyBorder="1" applyProtection="1"/>
    <xf numFmtId="0" fontId="8" fillId="0" borderId="21" xfId="0" applyNumberFormat="1" applyFont="1" applyBorder="1" applyProtection="1"/>
    <xf numFmtId="0" fontId="8" fillId="0" borderId="60" xfId="0" applyNumberFormat="1" applyFont="1" applyBorder="1" applyProtection="1"/>
    <xf numFmtId="4" fontId="4" fillId="0" borderId="61" xfId="0" applyNumberFormat="1" applyFont="1" applyBorder="1" applyProtection="1"/>
    <xf numFmtId="4" fontId="4" fillId="0" borderId="62" xfId="0" applyNumberFormat="1" applyFont="1" applyBorder="1" applyProtection="1"/>
    <xf numFmtId="0" fontId="0" fillId="5" borderId="15" xfId="0" applyNumberFormat="1" applyFont="1" applyFill="1" applyBorder="1" applyAlignment="1" applyProtection="1"/>
    <xf numFmtId="0" fontId="0" fillId="5" borderId="0" xfId="0" applyNumberFormat="1" applyFont="1" applyFill="1" applyBorder="1" applyAlignment="1" applyProtection="1"/>
    <xf numFmtId="0" fontId="0" fillId="5" borderId="41" xfId="0" applyNumberFormat="1" applyFont="1" applyFill="1" applyBorder="1" applyAlignment="1" applyProtection="1"/>
    <xf numFmtId="0" fontId="8" fillId="0" borderId="63" xfId="0" applyNumberFormat="1" applyFont="1" applyBorder="1" applyProtection="1"/>
    <xf numFmtId="0" fontId="4" fillId="0" borderId="61" xfId="0" applyNumberFormat="1" applyFont="1" applyBorder="1" applyProtection="1"/>
    <xf numFmtId="0" fontId="4" fillId="0" borderId="62" xfId="0" applyNumberFormat="1" applyFont="1" applyBorder="1" applyProtection="1"/>
    <xf numFmtId="0" fontId="12" fillId="0" borderId="0" xfId="0" applyNumberFormat="1" applyFont="1" applyFill="1" applyBorder="1" applyAlignment="1" applyProtection="1">
      <alignment horizontal="right"/>
    </xf>
    <xf numFmtId="0" fontId="0" fillId="0" borderId="0" xfId="0" quotePrefix="1" applyFont="1" applyFill="1"/>
    <xf numFmtId="0" fontId="4" fillId="0" borderId="23" xfId="0" applyNumberFormat="1" applyFont="1" applyBorder="1" applyProtection="1"/>
    <xf numFmtId="0" fontId="4" fillId="0" borderId="6" xfId="0" applyNumberFormat="1" applyFont="1" applyBorder="1" applyProtection="1"/>
    <xf numFmtId="0" fontId="10" fillId="0" borderId="0" xfId="0" applyFont="1" applyFill="1" applyBorder="1" applyAlignment="1" applyProtection="1"/>
    <xf numFmtId="0" fontId="4" fillId="0" borderId="21" xfId="0" applyFont="1" applyFill="1" applyBorder="1"/>
    <xf numFmtId="0" fontId="13" fillId="3" borderId="19" xfId="0" applyFont="1" applyFill="1" applyBorder="1" applyAlignment="1">
      <alignment horizontal="center"/>
    </xf>
    <xf numFmtId="0" fontId="13" fillId="3" borderId="3" xfId="0" applyFont="1" applyFill="1" applyBorder="1" applyAlignment="1">
      <alignment horizontal="center"/>
    </xf>
    <xf numFmtId="10" fontId="4" fillId="0" borderId="0" xfId="0" applyNumberFormat="1" applyFont="1" applyBorder="1"/>
    <xf numFmtId="10" fontId="4" fillId="0" borderId="5" xfId="0" applyNumberFormat="1" applyFont="1" applyBorder="1"/>
    <xf numFmtId="4" fontId="4" fillId="0" borderId="23" xfId="0" quotePrefix="1" applyNumberFormat="1" applyFont="1" applyBorder="1"/>
    <xf numFmtId="0" fontId="1" fillId="0" borderId="0" xfId="0" applyFont="1" applyFill="1"/>
    <xf numFmtId="0" fontId="1" fillId="0" borderId="0" xfId="0" quotePrefix="1" applyFont="1" applyFill="1"/>
    <xf numFmtId="0" fontId="1" fillId="3" borderId="18" xfId="0" applyFont="1" applyFill="1" applyBorder="1"/>
    <xf numFmtId="0" fontId="1" fillId="5" borderId="0" xfId="0" applyFont="1" applyFill="1"/>
    <xf numFmtId="0" fontId="1" fillId="0" borderId="0" xfId="0" applyFont="1"/>
    <xf numFmtId="0" fontId="0" fillId="0" borderId="0" xfId="0" applyNumberFormat="1" applyFill="1" applyBorder="1" applyAlignment="1" applyProtection="1"/>
    <xf numFmtId="0" fontId="0" fillId="0" borderId="0" xfId="0" applyFont="1" applyFill="1" applyBorder="1"/>
    <xf numFmtId="10" fontId="4" fillId="0" borderId="23" xfId="0" applyNumberFormat="1" applyFont="1" applyBorder="1"/>
    <xf numFmtId="10" fontId="4" fillId="0" borderId="6" xfId="0" applyNumberFormat="1" applyFont="1" applyBorder="1"/>
    <xf numFmtId="10" fontId="4" fillId="0" borderId="23" xfId="0" applyNumberFormat="1" applyFont="1" applyBorder="1" applyProtection="1"/>
    <xf numFmtId="10" fontId="4" fillId="0" borderId="6" xfId="0" applyNumberFormat="1" applyFont="1" applyBorder="1" applyProtection="1"/>
    <xf numFmtId="0" fontId="7" fillId="0" borderId="64" xfId="0" applyNumberFormat="1" applyFont="1" applyFill="1" applyBorder="1" applyAlignment="1" applyProtection="1">
      <alignment horizontal="left" vertical="center" indent="1"/>
    </xf>
    <xf numFmtId="0" fontId="0" fillId="0" borderId="65" xfId="0" applyNumberFormat="1" applyFont="1" applyFill="1" applyBorder="1" applyAlignment="1" applyProtection="1"/>
    <xf numFmtId="0" fontId="0" fillId="0" borderId="66" xfId="0" applyNumberFormat="1" applyFont="1" applyFill="1" applyBorder="1" applyAlignment="1" applyProtection="1"/>
    <xf numFmtId="0" fontId="6" fillId="5" borderId="45" xfId="0" applyNumberFormat="1" applyFont="1" applyFill="1" applyBorder="1" applyAlignment="1" applyProtection="1">
      <alignment horizontal="center" vertical="center"/>
    </xf>
    <xf numFmtId="0" fontId="7" fillId="0" borderId="0" xfId="0" applyFont="1" applyFill="1" applyBorder="1" applyAlignment="1" applyProtection="1">
      <alignment vertical="center"/>
    </xf>
    <xf numFmtId="0" fontId="4" fillId="0" borderId="0" xfId="0" applyFont="1" applyFill="1" applyBorder="1" applyAlignment="1" applyProtection="1"/>
    <xf numFmtId="0" fontId="13" fillId="0" borderId="0" xfId="0" applyFont="1" applyFill="1" applyBorder="1" applyAlignment="1" applyProtection="1"/>
    <xf numFmtId="0" fontId="14" fillId="0" borderId="0" xfId="0" applyFont="1" applyFill="1" applyBorder="1" applyAlignment="1" applyProtection="1"/>
    <xf numFmtId="164" fontId="4" fillId="0" borderId="0" xfId="0" applyNumberFormat="1" applyFont="1" applyFill="1" applyBorder="1" applyAlignment="1" applyProtection="1">
      <alignment vertical="center"/>
    </xf>
    <xf numFmtId="0" fontId="0" fillId="0" borderId="0" xfId="0" applyFill="1" applyProtection="1"/>
    <xf numFmtId="0" fontId="3" fillId="0" borderId="13" xfId="0" applyFont="1" applyBorder="1" applyProtection="1"/>
    <xf numFmtId="0" fontId="6" fillId="5" borderId="0" xfId="0" applyFont="1" applyFill="1" applyAlignment="1" applyProtection="1">
      <alignment vertical="center"/>
    </xf>
    <xf numFmtId="0" fontId="0" fillId="5" borderId="0" xfId="0" applyFont="1" applyFill="1" applyProtection="1"/>
    <xf numFmtId="0" fontId="0" fillId="0" borderId="0" xfId="0" applyFont="1" applyProtection="1"/>
    <xf numFmtId="0" fontId="0" fillId="0" borderId="0" xfId="0" applyNumberFormat="1" applyFont="1" applyAlignment="1" applyProtection="1"/>
    <xf numFmtId="0" fontId="0" fillId="5" borderId="67" xfId="0" applyFill="1" applyBorder="1" applyProtection="1"/>
    <xf numFmtId="0" fontId="0" fillId="5" borderId="68" xfId="0" applyFill="1" applyBorder="1" applyProtection="1"/>
    <xf numFmtId="0" fontId="0" fillId="5" borderId="69" xfId="0" applyFill="1" applyBorder="1" applyProtection="1"/>
    <xf numFmtId="0" fontId="0" fillId="5" borderId="70" xfId="0" applyFill="1" applyBorder="1" applyProtection="1"/>
    <xf numFmtId="0" fontId="0" fillId="5" borderId="71" xfId="0" applyFill="1" applyBorder="1" applyProtection="1"/>
    <xf numFmtId="0" fontId="0" fillId="5" borderId="72" xfId="0" applyFill="1" applyBorder="1" applyProtection="1"/>
    <xf numFmtId="0" fontId="10" fillId="0" borderId="0" xfId="0" applyNumberFormat="1" applyFont="1" applyFill="1" applyBorder="1" applyAlignment="1" applyProtection="1"/>
    <xf numFmtId="0" fontId="0" fillId="0" borderId="0" xfId="0" applyFont="1" applyBorder="1" applyAlignment="1" applyProtection="1">
      <alignment horizontal="centerContinuous"/>
    </xf>
    <xf numFmtId="0" fontId="16" fillId="5" borderId="0" xfId="0" applyFont="1" applyFill="1" applyAlignment="1">
      <alignment vertical="center"/>
    </xf>
    <xf numFmtId="0" fontId="7" fillId="3" borderId="46" xfId="0" applyFont="1" applyFill="1" applyBorder="1" applyAlignment="1">
      <alignment horizontal="center"/>
    </xf>
    <xf numFmtId="0" fontId="7" fillId="3" borderId="13" xfId="0" applyFont="1" applyFill="1" applyBorder="1" applyAlignment="1">
      <alignment horizontal="center"/>
    </xf>
    <xf numFmtId="0" fontId="7" fillId="3" borderId="34" xfId="0" applyFont="1" applyFill="1" applyBorder="1" applyAlignment="1">
      <alignment horizontal="center"/>
    </xf>
    <xf numFmtId="0" fontId="7" fillId="3" borderId="47" xfId="0" applyFont="1" applyFill="1" applyBorder="1" applyAlignment="1">
      <alignment horizontal="center"/>
    </xf>
    <xf numFmtId="0" fontId="7" fillId="3" borderId="14" xfId="0" applyFont="1" applyFill="1" applyBorder="1" applyAlignment="1">
      <alignment horizontal="center"/>
    </xf>
    <xf numFmtId="0" fontId="7" fillId="3" borderId="51" xfId="0" applyFont="1" applyFill="1" applyBorder="1" applyAlignment="1">
      <alignment horizontal="center"/>
    </xf>
    <xf numFmtId="0" fontId="0" fillId="0" borderId="0" xfId="0" applyAlignment="1"/>
    <xf numFmtId="0" fontId="0" fillId="0" borderId="67" xfId="0" applyBorder="1"/>
    <xf numFmtId="0" fontId="0" fillId="0" borderId="68" xfId="0" applyBorder="1"/>
    <xf numFmtId="0" fontId="0" fillId="0" borderId="68" xfId="0" applyFont="1" applyBorder="1" applyAlignment="1"/>
    <xf numFmtId="0" fontId="0" fillId="0" borderId="67" xfId="0" applyFill="1" applyBorder="1"/>
    <xf numFmtId="0" fontId="0" fillId="0" borderId="68" xfId="0" applyFill="1" applyBorder="1"/>
    <xf numFmtId="0" fontId="0" fillId="0" borderId="68" xfId="0" applyFont="1" applyFill="1" applyBorder="1" applyAlignment="1"/>
    <xf numFmtId="0" fontId="0" fillId="0" borderId="69" xfId="0" applyFont="1" applyFill="1" applyBorder="1" applyAlignment="1"/>
    <xf numFmtId="0" fontId="13" fillId="0" borderId="0" xfId="0" applyFont="1" applyFill="1" applyBorder="1" applyAlignment="1" applyProtection="1">
      <alignment vertical="center"/>
    </xf>
    <xf numFmtId="0" fontId="0" fillId="0" borderId="0" xfId="0" applyFont="1" applyAlignment="1" applyProtection="1"/>
    <xf numFmtId="0" fontId="0" fillId="0" borderId="0" xfId="0" applyFont="1" applyFill="1" applyAlignment="1" applyProtection="1"/>
    <xf numFmtId="0" fontId="0" fillId="0" borderId="69" xfId="0" applyBorder="1"/>
    <xf numFmtId="0" fontId="0" fillId="0" borderId="0" xfId="0" applyBorder="1"/>
    <xf numFmtId="0" fontId="0" fillId="0" borderId="41" xfId="0" applyBorder="1"/>
    <xf numFmtId="0" fontId="0" fillId="5" borderId="73" xfId="0" applyNumberFormat="1" applyFont="1" applyFill="1" applyBorder="1" applyAlignment="1" applyProtection="1"/>
    <xf numFmtId="0" fontId="0" fillId="5" borderId="65" xfId="0" applyNumberFormat="1" applyFont="1" applyFill="1" applyBorder="1" applyAlignment="1" applyProtection="1"/>
    <xf numFmtId="0" fontId="0" fillId="5" borderId="65" xfId="0" applyFill="1" applyBorder="1" applyProtection="1"/>
    <xf numFmtId="0" fontId="0" fillId="5" borderId="74" xfId="0" applyNumberFormat="1" applyFont="1" applyFill="1" applyBorder="1" applyAlignment="1" applyProtection="1"/>
    <xf numFmtId="0" fontId="24" fillId="5" borderId="45" xfId="0" applyNumberFormat="1" applyFont="1" applyFill="1" applyBorder="1" applyAlignment="1" applyProtection="1">
      <alignment vertical="center"/>
    </xf>
    <xf numFmtId="0" fontId="24" fillId="5" borderId="65" xfId="0" applyNumberFormat="1" applyFont="1" applyFill="1" applyBorder="1" applyAlignment="1" applyProtection="1">
      <alignment vertical="center"/>
    </xf>
    <xf numFmtId="0" fontId="24" fillId="5" borderId="0" xfId="0" applyNumberFormat="1" applyFont="1" applyFill="1" applyBorder="1" applyAlignment="1" applyProtection="1">
      <alignment vertical="center"/>
    </xf>
    <xf numFmtId="0" fontId="0" fillId="0" borderId="15" xfId="0" applyBorder="1"/>
    <xf numFmtId="0" fontId="0" fillId="0" borderId="15" xfId="0" applyFill="1" applyBorder="1"/>
    <xf numFmtId="0" fontId="0" fillId="0" borderId="0" xfId="0" applyFill="1" applyBorder="1"/>
    <xf numFmtId="0" fontId="0" fillId="0" borderId="41" xfId="0" applyFill="1" applyBorder="1"/>
    <xf numFmtId="0" fontId="4" fillId="0" borderId="0" xfId="0" applyFont="1" applyFill="1" applyBorder="1" applyAlignment="1" applyProtection="1">
      <alignment vertical="center"/>
    </xf>
    <xf numFmtId="0" fontId="0" fillId="5" borderId="45" xfId="0" applyNumberFormat="1" applyFont="1" applyFill="1" applyBorder="1" applyAlignment="1" applyProtection="1">
      <alignment horizontal="center"/>
    </xf>
    <xf numFmtId="0" fontId="0" fillId="5" borderId="65" xfId="0" applyFill="1" applyBorder="1"/>
    <xf numFmtId="0" fontId="0" fillId="5" borderId="45" xfId="0" applyFill="1" applyBorder="1"/>
    <xf numFmtId="0" fontId="0" fillId="0" borderId="17" xfId="0" applyBorder="1"/>
    <xf numFmtId="0" fontId="25" fillId="0" borderId="0" xfId="0" applyFont="1" applyBorder="1" applyAlignment="1">
      <alignment horizontal="right" vertical="top"/>
    </xf>
    <xf numFmtId="0" fontId="0" fillId="0" borderId="0" xfId="0" applyFont="1" applyAlignment="1"/>
    <xf numFmtId="0" fontId="11" fillId="0" borderId="0" xfId="0" applyFont="1" applyFill="1" applyBorder="1" applyAlignment="1">
      <alignment horizontal="right"/>
    </xf>
    <xf numFmtId="0" fontId="0" fillId="0" borderId="75" xfId="0" applyFill="1" applyBorder="1"/>
    <xf numFmtId="0" fontId="0" fillId="0" borderId="76" xfId="0" applyFill="1" applyBorder="1"/>
    <xf numFmtId="0" fontId="0" fillId="0" borderId="15" xfId="0" applyFont="1" applyFill="1" applyBorder="1" applyAlignment="1" applyProtection="1"/>
    <xf numFmtId="0" fontId="7" fillId="0" borderId="0" xfId="0" applyFont="1" applyFill="1" applyBorder="1" applyProtection="1"/>
    <xf numFmtId="0" fontId="21" fillId="0" borderId="0" xfId="0" applyFont="1" applyProtection="1">
      <protection locked="0"/>
    </xf>
    <xf numFmtId="0" fontId="0" fillId="0" borderId="0" xfId="0" applyNumberFormat="1" applyProtection="1">
      <protection locked="0"/>
    </xf>
    <xf numFmtId="0" fontId="1" fillId="0" borderId="0" xfId="0" applyFont="1" applyProtection="1">
      <protection locked="0"/>
    </xf>
    <xf numFmtId="0" fontId="28" fillId="0" borderId="0" xfId="0" applyFont="1" applyProtection="1">
      <protection locked="0"/>
    </xf>
    <xf numFmtId="0" fontId="0" fillId="0" borderId="0" xfId="0" applyProtection="1">
      <protection locked="0"/>
    </xf>
    <xf numFmtId="0" fontId="3" fillId="0" borderId="0" xfId="0" applyFont="1" applyProtection="1">
      <protection locked="0"/>
    </xf>
    <xf numFmtId="0" fontId="0" fillId="2" borderId="0" xfId="0" applyNumberFormat="1" applyFill="1" applyProtection="1">
      <protection locked="0"/>
    </xf>
    <xf numFmtId="14" fontId="0" fillId="2" borderId="0" xfId="0" applyNumberFormat="1" applyFill="1" applyProtection="1">
      <protection locked="0"/>
    </xf>
    <xf numFmtId="0" fontId="0" fillId="0" borderId="0" xfId="0" applyNumberFormat="1" applyFill="1" applyProtection="1">
      <protection locked="0"/>
    </xf>
    <xf numFmtId="0" fontId="3" fillId="0" borderId="39" xfId="0" applyFont="1" applyBorder="1" applyProtection="1">
      <protection locked="0"/>
    </xf>
    <xf numFmtId="0" fontId="0" fillId="0" borderId="39" xfId="0" applyBorder="1" applyProtection="1">
      <protection locked="0"/>
    </xf>
    <xf numFmtId="0" fontId="17" fillId="0" borderId="0" xfId="0" applyFont="1" applyProtection="1">
      <protection hidden="1"/>
    </xf>
    <xf numFmtId="0" fontId="17" fillId="0" borderId="0" xfId="0" applyFont="1" applyAlignment="1" applyProtection="1">
      <alignment horizontal="right"/>
      <protection hidden="1"/>
    </xf>
    <xf numFmtId="0" fontId="31" fillId="0" borderId="0" xfId="0" applyFont="1" applyBorder="1" applyAlignment="1">
      <alignment vertical="center"/>
    </xf>
    <xf numFmtId="0" fontId="26" fillId="0" borderId="0" xfId="0" applyFont="1" applyAlignment="1">
      <alignment vertical="center"/>
    </xf>
    <xf numFmtId="0" fontId="18" fillId="0" borderId="0" xfId="0" applyNumberFormat="1" applyFont="1" applyAlignment="1"/>
    <xf numFmtId="0" fontId="25" fillId="0" borderId="0" xfId="0" applyFont="1" applyBorder="1" applyAlignment="1">
      <alignment horizontal="centerContinuous" vertical="top"/>
    </xf>
    <xf numFmtId="0" fontId="0" fillId="0" borderId="0" xfId="0" applyBorder="1" applyAlignment="1">
      <alignment horizontal="centerContinuous"/>
    </xf>
    <xf numFmtId="0" fontId="32" fillId="0" borderId="0" xfId="0" applyFont="1" applyBorder="1" applyAlignment="1">
      <alignment horizontal="centerContinuous" vertical="top"/>
    </xf>
    <xf numFmtId="0" fontId="33" fillId="0" borderId="0" xfId="0" applyFont="1" applyAlignment="1">
      <alignment vertical="center"/>
    </xf>
    <xf numFmtId="0" fontId="34" fillId="0" borderId="0" xfId="0" applyFont="1" applyAlignment="1" applyProtection="1"/>
    <xf numFmtId="0" fontId="35" fillId="0" borderId="0" xfId="0" applyFont="1" applyAlignment="1" applyProtection="1"/>
    <xf numFmtId="0" fontId="26" fillId="0" borderId="0" xfId="0" applyFont="1" applyFill="1" applyBorder="1" applyAlignment="1">
      <alignment vertical="center"/>
    </xf>
    <xf numFmtId="3" fontId="4" fillId="2" borderId="1" xfId="0" applyNumberFormat="1" applyFont="1" applyFill="1" applyBorder="1" applyAlignment="1" applyProtection="1">
      <alignment vertical="center"/>
      <protection locked="0"/>
    </xf>
    <xf numFmtId="3" fontId="4" fillId="2" borderId="1" xfId="0" quotePrefix="1" applyNumberFormat="1" applyFont="1" applyFill="1" applyBorder="1" applyAlignment="1" applyProtection="1">
      <alignment vertical="center"/>
      <protection locked="0"/>
    </xf>
    <xf numFmtId="3" fontId="4" fillId="0" borderId="0" xfId="0" applyNumberFormat="1" applyFont="1" applyFill="1" applyBorder="1" applyAlignment="1" applyProtection="1">
      <alignment vertical="center"/>
    </xf>
    <xf numFmtId="3" fontId="4" fillId="0" borderId="0" xfId="0" applyNumberFormat="1" applyFont="1" applyFill="1" applyBorder="1" applyAlignment="1">
      <alignment vertical="center"/>
    </xf>
    <xf numFmtId="4" fontId="4" fillId="2" borderId="1" xfId="0" applyNumberFormat="1" applyFont="1" applyFill="1" applyBorder="1" applyAlignment="1" applyProtection="1">
      <alignment vertical="center"/>
      <protection locked="0"/>
    </xf>
    <xf numFmtId="4" fontId="4" fillId="0" borderId="0" xfId="0" applyNumberFormat="1" applyFont="1" applyFill="1" applyBorder="1" applyAlignment="1">
      <alignment horizontal="right" vertical="center"/>
    </xf>
    <xf numFmtId="4" fontId="4" fillId="0" borderId="0" xfId="0" applyNumberFormat="1" applyFont="1" applyFill="1" applyBorder="1" applyAlignment="1" applyProtection="1">
      <alignment vertical="center"/>
    </xf>
    <xf numFmtId="165" fontId="4" fillId="0" borderId="0" xfId="0" applyNumberFormat="1" applyFont="1" applyFill="1" applyBorder="1" applyAlignment="1">
      <alignment vertical="center"/>
    </xf>
    <xf numFmtId="4" fontId="4" fillId="2" borderId="1" xfId="0" quotePrefix="1" applyNumberFormat="1" applyFont="1" applyFill="1" applyBorder="1" applyAlignment="1" applyProtection="1">
      <alignment vertical="center"/>
      <protection locked="0"/>
    </xf>
    <xf numFmtId="3" fontId="4" fillId="0" borderId="0" xfId="0" applyNumberFormat="1" applyFont="1" applyFill="1" applyBorder="1" applyAlignment="1" applyProtection="1"/>
    <xf numFmtId="166" fontId="7" fillId="0" borderId="0" xfId="0" applyNumberFormat="1" applyFont="1" applyFill="1" applyBorder="1" applyAlignment="1">
      <alignment horizontal="right" vertical="center"/>
    </xf>
    <xf numFmtId="0" fontId="37" fillId="0" borderId="0" xfId="0" applyFont="1" applyFill="1" applyBorder="1" applyAlignment="1">
      <alignment vertical="center"/>
    </xf>
    <xf numFmtId="0" fontId="5" fillId="0" borderId="0" xfId="1" applyBorder="1" applyAlignment="1" applyProtection="1"/>
    <xf numFmtId="0" fontId="36" fillId="0" borderId="0" xfId="1" applyFont="1" applyBorder="1" applyAlignment="1" applyProtection="1">
      <alignment vertical="center"/>
    </xf>
    <xf numFmtId="0" fontId="31" fillId="0" borderId="0" xfId="0" applyFont="1" applyAlignment="1" applyProtection="1">
      <protection hidden="1"/>
    </xf>
    <xf numFmtId="0" fontId="38" fillId="0" borderId="0" xfId="0" applyNumberFormat="1" applyFont="1" applyAlignment="1"/>
    <xf numFmtId="0" fontId="0" fillId="0" borderId="0" xfId="0" quotePrefix="1" applyBorder="1" applyProtection="1"/>
    <xf numFmtId="0" fontId="0" fillId="5" borderId="77" xfId="0" applyNumberFormat="1" applyFont="1" applyFill="1" applyBorder="1" applyAlignment="1" applyProtection="1"/>
    <xf numFmtId="0" fontId="24" fillId="5" borderId="78" xfId="0" applyNumberFormat="1" applyFont="1" applyFill="1" applyBorder="1" applyAlignment="1" applyProtection="1">
      <alignment vertical="center"/>
    </xf>
    <xf numFmtId="0" fontId="0" fillId="5" borderId="78" xfId="0" applyNumberFormat="1" applyFont="1" applyFill="1" applyBorder="1" applyAlignment="1" applyProtection="1"/>
    <xf numFmtId="0" fontId="6" fillId="5" borderId="78" xfId="0" applyNumberFormat="1" applyFont="1" applyFill="1" applyBorder="1" applyAlignment="1" applyProtection="1">
      <alignment horizontal="center" vertical="center"/>
    </xf>
    <xf numFmtId="0" fontId="0" fillId="5" borderId="78" xfId="0" applyNumberFormat="1" applyFont="1" applyFill="1" applyBorder="1" applyAlignment="1" applyProtection="1">
      <alignment horizontal="center"/>
    </xf>
    <xf numFmtId="0" fontId="0" fillId="5" borderId="79" xfId="0" applyNumberFormat="1" applyFont="1" applyFill="1" applyBorder="1" applyAlignment="1" applyProtection="1"/>
    <xf numFmtId="0" fontId="0" fillId="5" borderId="15" xfId="0" applyFill="1" applyBorder="1" applyProtection="1"/>
    <xf numFmtId="0" fontId="0" fillId="5" borderId="0" xfId="0" applyFill="1" applyBorder="1" applyProtection="1"/>
    <xf numFmtId="0" fontId="0" fillId="5" borderId="41" xfId="0" applyFill="1" applyBorder="1" applyProtection="1"/>
    <xf numFmtId="0" fontId="0" fillId="0" borderId="77" xfId="0" applyFill="1" applyBorder="1"/>
    <xf numFmtId="0" fontId="0" fillId="0" borderId="78" xfId="0" applyFill="1" applyBorder="1"/>
    <xf numFmtId="0" fontId="0" fillId="0" borderId="78" xfId="0" applyFont="1" applyFill="1" applyBorder="1" applyAlignment="1"/>
    <xf numFmtId="0" fontId="0" fillId="0" borderId="78" xfId="0" applyFont="1" applyBorder="1" applyAlignment="1"/>
    <xf numFmtId="0" fontId="0" fillId="0" borderId="78" xfId="0" applyBorder="1"/>
    <xf numFmtId="0" fontId="0" fillId="0" borderId="79" xfId="0" applyBorder="1"/>
    <xf numFmtId="0" fontId="0" fillId="0" borderId="17" xfId="0" applyNumberFormat="1" applyFill="1" applyBorder="1" applyAlignment="1" applyProtection="1"/>
    <xf numFmtId="0" fontId="0" fillId="0" borderId="17" xfId="0" applyBorder="1" applyProtection="1"/>
    <xf numFmtId="0" fontId="0" fillId="0" borderId="44" xfId="0" applyBorder="1" applyProtection="1"/>
    <xf numFmtId="0" fontId="38" fillId="2" borderId="0" xfId="0" applyNumberFormat="1" applyFont="1" applyFill="1" applyProtection="1">
      <protection locked="0"/>
    </xf>
    <xf numFmtId="49" fontId="2" fillId="2" borderId="1" xfId="0" applyNumberFormat="1" applyFont="1" applyFill="1" applyBorder="1" applyAlignment="1" applyProtection="1">
      <alignment vertical="top" wrapText="1"/>
      <protection locked="0"/>
    </xf>
    <xf numFmtId="3" fontId="4" fillId="0" borderId="0" xfId="0" applyNumberFormat="1" applyFont="1" applyFill="1" applyBorder="1" applyAlignment="1"/>
    <xf numFmtId="0" fontId="35" fillId="0" borderId="0" xfId="0" applyFont="1" applyAlignment="1" applyProtection="1">
      <alignment horizontal="left" indent="1"/>
    </xf>
    <xf numFmtId="0" fontId="35" fillId="0" borderId="0" xfId="0" applyFont="1" applyAlignment="1" applyProtection="1">
      <alignment horizontal="right" indent="2"/>
    </xf>
    <xf numFmtId="0" fontId="41" fillId="0" borderId="0" xfId="0" applyFont="1"/>
    <xf numFmtId="0" fontId="38" fillId="0" borderId="0" xfId="0" applyFont="1"/>
    <xf numFmtId="0" fontId="38" fillId="0" borderId="0" xfId="0" quotePrefix="1" applyFont="1"/>
    <xf numFmtId="0" fontId="7" fillId="0" borderId="0" xfId="0" applyNumberFormat="1" applyFont="1" applyBorder="1" applyAlignment="1">
      <alignment vertical="top"/>
    </xf>
    <xf numFmtId="0" fontId="1" fillId="0" borderId="0" xfId="0" quotePrefix="1" applyFont="1"/>
    <xf numFmtId="0" fontId="1" fillId="2" borderId="0" xfId="0" applyNumberFormat="1" applyFont="1" applyFill="1" applyProtection="1">
      <protection locked="0"/>
    </xf>
    <xf numFmtId="0" fontId="31" fillId="0" borderId="0" xfId="0" applyFont="1" applyAlignment="1" applyProtection="1">
      <alignment horizontal="justify" vertical="top" wrapText="1"/>
      <protection hidden="1"/>
    </xf>
    <xf numFmtId="0" fontId="0" fillId="0" borderId="0" xfId="0" applyProtection="1">
      <protection hidden="1"/>
    </xf>
    <xf numFmtId="0" fontId="31" fillId="0" borderId="0" xfId="0" applyFont="1" applyAlignment="1" applyProtection="1">
      <alignment horizontal="justify" wrapText="1"/>
      <protection hidden="1"/>
    </xf>
    <xf numFmtId="0" fontId="31" fillId="0" borderId="0" xfId="0" applyFont="1" applyFill="1" applyBorder="1" applyAlignment="1" applyProtection="1">
      <alignment horizontal="justify" wrapText="1"/>
      <protection hidden="1"/>
    </xf>
  </cellXfs>
  <cellStyles count="2">
    <cellStyle name="Hyperlink" xfId="1" builtinId="8"/>
    <cellStyle name="Normal" xfId="0" builtinId="0"/>
  </cellStyles>
  <dxfs count="33">
    <dxf>
      <fill>
        <patternFill>
          <bgColor indexed="5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50"/>
        </patternFill>
      </fill>
    </dxf>
    <dxf>
      <fill>
        <patternFill>
          <bgColor indexed="50"/>
        </patternFill>
      </fill>
    </dxf>
    <dxf>
      <fill>
        <patternFill>
          <bgColor indexed="19"/>
        </patternFill>
      </fill>
    </dxf>
    <dxf>
      <fill>
        <patternFill>
          <bgColor indexed="5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50"/>
        </patternFill>
      </fill>
    </dxf>
    <dxf>
      <fill>
        <patternFill>
          <bgColor indexed="50"/>
        </patternFill>
      </fill>
    </dxf>
    <dxf>
      <fill>
        <patternFill>
          <bgColor indexed="5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50"/>
        </patternFill>
      </fill>
    </dxf>
    <dxf>
      <fill>
        <patternFill>
          <bgColor indexed="50"/>
        </patternFill>
      </fill>
    </dxf>
    <dxf>
      <fill>
        <patternFill>
          <bgColor indexed="5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50"/>
        </patternFill>
      </fill>
    </dxf>
    <dxf>
      <fill>
        <patternFill>
          <bgColor indexed="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FFFF"/>
      <rgbColor rgb="00FFFF99"/>
      <rgbColor rgb="00FF00FF"/>
      <rgbColor rgb="0000FFFF"/>
      <rgbColor rgb="00800000"/>
      <rgbColor rgb="00008000"/>
      <rgbColor rgb="00000096"/>
      <rgbColor rgb="00FFFF00"/>
      <rgbColor rgb="004D4D4D"/>
      <rgbColor rgb="00008080"/>
      <rgbColor rgb="00F8F8F8"/>
      <rgbColor rgb="00DDDDDD"/>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9FFCC"/>
      <rgbColor rgb="0000CCFF"/>
      <rgbColor rgb="00CCFFCC"/>
      <rgbColor rgb="00FFFFCC"/>
      <rgbColor rgb="00CCFFFF"/>
      <rgbColor rgb="00FF99CC"/>
      <rgbColor rgb="00969696"/>
      <rgbColor rgb="00FFCC99"/>
      <rgbColor rgb="0066FFCC"/>
      <rgbColor rgb="0033CCCC"/>
      <rgbColor rgb="00FFFF66"/>
      <rgbColor rgb="00FFCC00"/>
      <rgbColor rgb="00FF9900"/>
      <rgbColor rgb="00FF6600"/>
      <rgbColor rgb="00000000"/>
      <rgbColor rgb="00EAEAEA"/>
      <rgbColor rgb="00003366"/>
      <rgbColor rgb="00339966"/>
      <rgbColor rgb="00003300"/>
      <rgbColor rgb="00333300"/>
      <rgbColor rgb="00993300"/>
      <rgbColor rgb="00777777"/>
      <rgbColor rgb="000000FF"/>
      <rgbColor rgb="00C0C0C0"/>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firstButton="1" fmlaLink="$C$2"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firstButton="1" fmlaLink="$C$2" lockText="1"/>
</file>

<file path=xl/ctrlProps/ctrlProp6.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www.excelworks.co.uk/" TargetMode="External"/><Relationship Id="rId1" Type="http://schemas.openxmlformats.org/officeDocument/2006/relationships/hyperlink" Target="mailto:roger@excelworks.co.uk?subject=Mortgage%20Calculator%20with%20Comparator"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lnkHomeAC"/><Relationship Id="rId2" Type="http://schemas.openxmlformats.org/officeDocument/2006/relationships/hyperlink" Target="#lnkHomePC"/><Relationship Id="rId1" Type="http://schemas.openxmlformats.org/officeDocument/2006/relationships/hyperlink" Target="#lnkHomeFStop"/><Relationship Id="rId5" Type="http://schemas.openxmlformats.org/officeDocument/2006/relationships/hyperlink" Target="#lnkHomeLC"/><Relationship Id="rId4" Type="http://schemas.openxmlformats.org/officeDocument/2006/relationships/hyperlink" Target="#lnkHome"/></Relationships>
</file>

<file path=xl/drawings/_rels/drawing3.xml.rels><?xml version="1.0" encoding="UTF-8" standalone="yes"?>
<Relationships xmlns="http://schemas.openxmlformats.org/package/2006/relationships"><Relationship Id="rId3" Type="http://schemas.openxmlformats.org/officeDocument/2006/relationships/hyperlink" Target="#lnkHomeFS"/><Relationship Id="rId2" Type="http://schemas.openxmlformats.org/officeDocument/2006/relationships/hyperlink" Target="#lnkHomePC"/><Relationship Id="rId1" Type="http://schemas.openxmlformats.org/officeDocument/2006/relationships/hyperlink" Target="#lnkHomeACtop"/><Relationship Id="rId5" Type="http://schemas.openxmlformats.org/officeDocument/2006/relationships/hyperlink" Target="#lnkHomeLC"/><Relationship Id="rId4" Type="http://schemas.openxmlformats.org/officeDocument/2006/relationships/hyperlink" Target="#lnkHome"/></Relationships>
</file>

<file path=xl/drawings/_rels/drawing4.xml.rels><?xml version="1.0" encoding="UTF-8" standalone="yes"?>
<Relationships xmlns="http://schemas.openxmlformats.org/package/2006/relationships"><Relationship Id="rId3" Type="http://schemas.openxmlformats.org/officeDocument/2006/relationships/hyperlink" Target="#lnkHomeFS"/><Relationship Id="rId2" Type="http://schemas.openxmlformats.org/officeDocument/2006/relationships/hyperlink" Target="#lnkHomeAC"/><Relationship Id="rId1" Type="http://schemas.openxmlformats.org/officeDocument/2006/relationships/hyperlink" Target="#lnkHomePCtop"/><Relationship Id="rId5" Type="http://schemas.openxmlformats.org/officeDocument/2006/relationships/hyperlink" Target="#lnkHomeLC"/><Relationship Id="rId4" Type="http://schemas.openxmlformats.org/officeDocument/2006/relationships/hyperlink" Target="#lnkHome"/></Relationships>
</file>

<file path=xl/drawings/_rels/drawing5.xml.rels><?xml version="1.0" encoding="UTF-8" standalone="yes"?>
<Relationships xmlns="http://schemas.openxmlformats.org/package/2006/relationships"><Relationship Id="rId3" Type="http://schemas.openxmlformats.org/officeDocument/2006/relationships/hyperlink" Target="#lnkHomeFS"/><Relationship Id="rId2" Type="http://schemas.openxmlformats.org/officeDocument/2006/relationships/hyperlink" Target="#lnkHomeAC"/><Relationship Id="rId1" Type="http://schemas.openxmlformats.org/officeDocument/2006/relationships/hyperlink" Target="#lnkHomePC"/><Relationship Id="rId6" Type="http://schemas.openxmlformats.org/officeDocument/2006/relationships/hyperlink" Target="#lnkHomeLCResults"/><Relationship Id="rId5" Type="http://schemas.openxmlformats.org/officeDocument/2006/relationships/hyperlink" Target="#lnkHomeLCtop"/><Relationship Id="rId4" Type="http://schemas.openxmlformats.org/officeDocument/2006/relationships/hyperlink" Target="#lnkHome"/></Relationships>
</file>

<file path=xl/drawings/drawing1.xml><?xml version="1.0" encoding="utf-8"?>
<xdr:wsDr xmlns:xdr="http://schemas.openxmlformats.org/drawingml/2006/spreadsheetDrawing" xmlns:a="http://schemas.openxmlformats.org/drawingml/2006/main">
  <xdr:twoCellAnchor editAs="oneCell">
    <xdr:from>
      <xdr:col>8</xdr:col>
      <xdr:colOff>323850</xdr:colOff>
      <xdr:row>33</xdr:row>
      <xdr:rowOff>190500</xdr:rowOff>
    </xdr:from>
    <xdr:to>
      <xdr:col>11</xdr:col>
      <xdr:colOff>257175</xdr:colOff>
      <xdr:row>33</xdr:row>
      <xdr:rowOff>371475</xdr:rowOff>
    </xdr:to>
    <xdr:sp macro="" textlink="">
      <xdr:nvSpPr>
        <xdr:cNvPr id="8621" name="lnkExcelWorksMail">
          <a:hlinkClick xmlns:r="http://schemas.openxmlformats.org/officeDocument/2006/relationships" r:id="rId1" tooltip="Send email to roger@excelworks.co.uk"/>
        </xdr:cNvPr>
        <xdr:cNvSpPr txBox="1">
          <a:spLocks noChangeArrowheads="1"/>
        </xdr:cNvSpPr>
      </xdr:nvSpPr>
      <xdr:spPr bwMode="auto">
        <a:xfrm>
          <a:off x="3924300" y="8620125"/>
          <a:ext cx="1619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twoCellAnchor editAs="oneCell">
    <xdr:from>
      <xdr:col>3</xdr:col>
      <xdr:colOff>57150</xdr:colOff>
      <xdr:row>2</xdr:row>
      <xdr:rowOff>28575</xdr:rowOff>
    </xdr:from>
    <xdr:to>
      <xdr:col>5</xdr:col>
      <xdr:colOff>171450</xdr:colOff>
      <xdr:row>2</xdr:row>
      <xdr:rowOff>161925</xdr:rowOff>
    </xdr:to>
    <xdr:pic>
      <xdr:nvPicPr>
        <xdr:cNvPr id="8622" name="Picture 17" descr="excel1.jpg">
          <a:hlinkClick xmlns:r="http://schemas.openxmlformats.org/officeDocument/2006/relationships" r:id="rId2" tooltip="Go to www.excelworks.co.uk"/>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57150"/>
          <a:ext cx="19050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438016</xdr:colOff>
      <xdr:row>27</xdr:row>
      <xdr:rowOff>25400</xdr:rowOff>
    </xdr:from>
    <xdr:ext cx="660887" cy="132665"/>
    <xdr:sp macro="" textlink="">
      <xdr:nvSpPr>
        <xdr:cNvPr id="20503" name="lnkTop">
          <a:hlinkClick xmlns:r="http://schemas.openxmlformats.org/officeDocument/2006/relationships" r:id="rId1" tooltip="Click to show the top of the sheet"/>
        </xdr:cNvPr>
        <xdr:cNvSpPr txBox="1">
          <a:spLocks noChangeArrowheads="1"/>
        </xdr:cNvSpPr>
      </xdr:nvSpPr>
      <xdr:spPr bwMode="auto">
        <a:xfrm>
          <a:off x="647566" y="53975"/>
          <a:ext cx="660887"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Top of Sheet</a:t>
          </a:r>
        </a:p>
      </xdr:txBody>
    </xdr:sp>
    <xdr:clientData fPrintsWithSheet="0"/>
  </xdr:oneCellAnchor>
  <xdr:oneCellAnchor>
    <xdr:from>
      <xdr:col>12</xdr:col>
      <xdr:colOff>53239</xdr:colOff>
      <xdr:row>27</xdr:row>
      <xdr:rowOff>25400</xdr:rowOff>
    </xdr:from>
    <xdr:ext cx="1007071" cy="132665"/>
    <xdr:sp macro="" textlink="">
      <xdr:nvSpPr>
        <xdr:cNvPr id="20514" name="lnkPC">
          <a:hlinkClick xmlns:r="http://schemas.openxmlformats.org/officeDocument/2006/relationships" r:id="rId2" tooltip="Click to go to the Payment Calculator"/>
        </xdr:cNvPr>
        <xdr:cNvSpPr txBox="1">
          <a:spLocks noChangeArrowheads="1"/>
        </xdr:cNvSpPr>
      </xdr:nvSpPr>
      <xdr:spPr bwMode="auto">
        <a:xfrm>
          <a:off x="2844064" y="53975"/>
          <a:ext cx="100707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Payment Calculator</a:t>
          </a:r>
        </a:p>
      </xdr:txBody>
    </xdr:sp>
    <xdr:clientData fPrintsWithSheet="0"/>
  </xdr:oneCellAnchor>
  <xdr:oneCellAnchor>
    <xdr:from>
      <xdr:col>9</xdr:col>
      <xdr:colOff>1352903</xdr:colOff>
      <xdr:row>27</xdr:row>
      <xdr:rowOff>25400</xdr:rowOff>
    </xdr:from>
    <xdr:ext cx="1154611" cy="132665"/>
    <xdr:sp macro="" textlink="">
      <xdr:nvSpPr>
        <xdr:cNvPr id="20515" name="lnkAC">
          <a:hlinkClick xmlns:r="http://schemas.openxmlformats.org/officeDocument/2006/relationships" r:id="rId3" tooltip="Click to go to the Affordability Calculator"/>
        </xdr:cNvPr>
        <xdr:cNvSpPr txBox="1">
          <a:spLocks noChangeArrowheads="1"/>
        </xdr:cNvSpPr>
      </xdr:nvSpPr>
      <xdr:spPr bwMode="auto">
        <a:xfrm>
          <a:off x="1562453" y="53975"/>
          <a:ext cx="115461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Affordability Calculator</a:t>
          </a:r>
        </a:p>
      </xdr:txBody>
    </xdr:sp>
    <xdr:clientData fPrintsWithSheet="0"/>
  </xdr:oneCellAnchor>
  <xdr:oneCellAnchor>
    <xdr:from>
      <xdr:col>9</xdr:col>
      <xdr:colOff>3175</xdr:colOff>
      <xdr:row>27</xdr:row>
      <xdr:rowOff>25400</xdr:rowOff>
    </xdr:from>
    <xdr:ext cx="307841" cy="132665"/>
    <xdr:sp macro="" textlink="">
      <xdr:nvSpPr>
        <xdr:cNvPr id="20517" name="lnkHome">
          <a:hlinkClick xmlns:r="http://schemas.openxmlformats.org/officeDocument/2006/relationships" r:id="rId4" tooltip="Click to go to the Home sheet"/>
        </xdr:cNvPr>
        <xdr:cNvSpPr txBox="1">
          <a:spLocks noChangeArrowheads="1"/>
        </xdr:cNvSpPr>
      </xdr:nvSpPr>
      <xdr:spPr bwMode="auto">
        <a:xfrm>
          <a:off x="212725" y="53975"/>
          <a:ext cx="30784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Home</a:t>
          </a:r>
        </a:p>
      </xdr:txBody>
    </xdr:sp>
    <xdr:clientData fPrintsWithSheet="0"/>
  </xdr:oneCellAnchor>
  <xdr:oneCellAnchor>
    <xdr:from>
      <xdr:col>14</xdr:col>
      <xdr:colOff>253860</xdr:colOff>
      <xdr:row>27</xdr:row>
      <xdr:rowOff>25400</xdr:rowOff>
    </xdr:from>
    <xdr:ext cx="878702" cy="132665"/>
    <xdr:sp macro="" textlink="">
      <xdr:nvSpPr>
        <xdr:cNvPr id="20525" name="lnkLC">
          <a:hlinkClick xmlns:r="http://schemas.openxmlformats.org/officeDocument/2006/relationships" r:id="rId5" tooltip="Click to go to the Deal Comparator"/>
        </xdr:cNvPr>
        <xdr:cNvSpPr txBox="1">
          <a:spLocks noChangeArrowheads="1"/>
        </xdr:cNvSpPr>
      </xdr:nvSpPr>
      <xdr:spPr bwMode="auto">
        <a:xfrm>
          <a:off x="3978135" y="53975"/>
          <a:ext cx="878702"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Deal Comparator</a:t>
          </a:r>
        </a:p>
      </xdr:txBody>
    </xdr:sp>
    <xdr:clientData fPrintsWithSheet="0"/>
  </xdr:oneCellAnchor>
  <mc:AlternateContent xmlns:mc="http://schemas.openxmlformats.org/markup-compatibility/2006">
    <mc:Choice xmlns:a14="http://schemas.microsoft.com/office/drawing/2010/main" Requires="a14">
      <xdr:twoCellAnchor editAs="oneCell">
        <xdr:from>
          <xdr:col>9</xdr:col>
          <xdr:colOff>1571625</xdr:colOff>
          <xdr:row>35</xdr:row>
          <xdr:rowOff>133350</xdr:rowOff>
        </xdr:from>
        <xdr:to>
          <xdr:col>10</xdr:col>
          <xdr:colOff>581025</xdr:colOff>
          <xdr:row>36</xdr:row>
          <xdr:rowOff>161925</xdr:rowOff>
        </xdr:to>
        <xdr:sp macro="" textlink="">
          <xdr:nvSpPr>
            <xdr:cNvPr id="20481" name="optBeforeTax" hidden="1">
              <a:extLst>
                <a:ext uri="{63B3BB69-23CF-44E3-9099-C40C66FF867C}">
                  <a14:compatExt spid="_x0000_s204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Before 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1571625</xdr:colOff>
          <xdr:row>36</xdr:row>
          <xdr:rowOff>142875</xdr:rowOff>
        </xdr:from>
        <xdr:to>
          <xdr:col>10</xdr:col>
          <xdr:colOff>504825</xdr:colOff>
          <xdr:row>37</xdr:row>
          <xdr:rowOff>76200</xdr:rowOff>
        </xdr:to>
        <xdr:sp macro="" textlink="">
          <xdr:nvSpPr>
            <xdr:cNvPr id="20482" name="optAfterTax" hidden="1">
              <a:extLst>
                <a:ext uri="{63B3BB69-23CF-44E3-9099-C40C66FF867C}">
                  <a14:compatExt spid="_x0000_s204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After tax</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11</xdr:col>
      <xdr:colOff>438016</xdr:colOff>
      <xdr:row>43</xdr:row>
      <xdr:rowOff>25400</xdr:rowOff>
    </xdr:from>
    <xdr:ext cx="660887" cy="132665"/>
    <xdr:sp macro="" textlink="">
      <xdr:nvSpPr>
        <xdr:cNvPr id="18556" name="lnkTop">
          <a:hlinkClick xmlns:r="http://schemas.openxmlformats.org/officeDocument/2006/relationships" r:id="rId1" tooltip="Click to show the top of the sheet"/>
        </xdr:cNvPr>
        <xdr:cNvSpPr txBox="1">
          <a:spLocks noChangeArrowheads="1"/>
        </xdr:cNvSpPr>
      </xdr:nvSpPr>
      <xdr:spPr bwMode="auto">
        <a:xfrm>
          <a:off x="647566" y="53975"/>
          <a:ext cx="660887"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Top of Sheet</a:t>
          </a:r>
        </a:p>
      </xdr:txBody>
    </xdr:sp>
    <xdr:clientData fPrintsWithSheet="0"/>
  </xdr:oneCellAnchor>
  <xdr:oneCellAnchor>
    <xdr:from>
      <xdr:col>13</xdr:col>
      <xdr:colOff>295909</xdr:colOff>
      <xdr:row>43</xdr:row>
      <xdr:rowOff>25400</xdr:rowOff>
    </xdr:from>
    <xdr:ext cx="1007071" cy="132665"/>
    <xdr:sp macro="" textlink="">
      <xdr:nvSpPr>
        <xdr:cNvPr id="18568" name="lnkPC">
          <a:hlinkClick xmlns:r="http://schemas.openxmlformats.org/officeDocument/2006/relationships" r:id="rId2" tooltip="Click to go to the Payment Calculator"/>
        </xdr:cNvPr>
        <xdr:cNvSpPr txBox="1">
          <a:spLocks noChangeArrowheads="1"/>
        </xdr:cNvSpPr>
      </xdr:nvSpPr>
      <xdr:spPr bwMode="auto">
        <a:xfrm>
          <a:off x="2677159" y="53975"/>
          <a:ext cx="100707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Payment Calculator</a:t>
          </a:r>
        </a:p>
      </xdr:txBody>
    </xdr:sp>
    <xdr:clientData fPrintsWithSheet="0"/>
  </xdr:oneCellAnchor>
  <xdr:oneCellAnchor>
    <xdr:from>
      <xdr:col>12</xdr:col>
      <xdr:colOff>267053</xdr:colOff>
      <xdr:row>43</xdr:row>
      <xdr:rowOff>25400</xdr:rowOff>
    </xdr:from>
    <xdr:ext cx="987706" cy="132665"/>
    <xdr:sp macro="" textlink="">
      <xdr:nvSpPr>
        <xdr:cNvPr id="18570" name="lnkFS">
          <a:hlinkClick xmlns:r="http://schemas.openxmlformats.org/officeDocument/2006/relationships" r:id="rId3" tooltip="Click to go to the Financial Summary"/>
        </xdr:cNvPr>
        <xdr:cNvSpPr txBox="1">
          <a:spLocks noChangeArrowheads="1"/>
        </xdr:cNvSpPr>
      </xdr:nvSpPr>
      <xdr:spPr bwMode="auto">
        <a:xfrm>
          <a:off x="1562453" y="53975"/>
          <a:ext cx="987706"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Financial Summary</a:t>
          </a:r>
        </a:p>
      </xdr:txBody>
    </xdr:sp>
    <xdr:clientData fPrintsWithSheet="0"/>
  </xdr:oneCellAnchor>
  <xdr:oneCellAnchor>
    <xdr:from>
      <xdr:col>11</xdr:col>
      <xdr:colOff>3175</xdr:colOff>
      <xdr:row>43</xdr:row>
      <xdr:rowOff>25400</xdr:rowOff>
    </xdr:from>
    <xdr:ext cx="307841" cy="132665"/>
    <xdr:sp macro="" textlink="">
      <xdr:nvSpPr>
        <xdr:cNvPr id="18571" name="lnkHome">
          <a:hlinkClick xmlns:r="http://schemas.openxmlformats.org/officeDocument/2006/relationships" r:id="rId4" tooltip="Click to go to the Home sheet"/>
        </xdr:cNvPr>
        <xdr:cNvSpPr txBox="1">
          <a:spLocks noChangeArrowheads="1"/>
        </xdr:cNvSpPr>
      </xdr:nvSpPr>
      <xdr:spPr bwMode="auto">
        <a:xfrm>
          <a:off x="212725" y="53975"/>
          <a:ext cx="30784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Home</a:t>
          </a:r>
        </a:p>
      </xdr:txBody>
    </xdr:sp>
    <xdr:clientData fPrintsWithSheet="0"/>
  </xdr:oneCellAnchor>
  <xdr:oneCellAnchor>
    <xdr:from>
      <xdr:col>15</xdr:col>
      <xdr:colOff>429855</xdr:colOff>
      <xdr:row>43</xdr:row>
      <xdr:rowOff>25400</xdr:rowOff>
    </xdr:from>
    <xdr:ext cx="878702" cy="132665"/>
    <xdr:sp macro="" textlink="">
      <xdr:nvSpPr>
        <xdr:cNvPr id="18582" name="lnkLC">
          <a:hlinkClick xmlns:r="http://schemas.openxmlformats.org/officeDocument/2006/relationships" r:id="rId5" tooltip="Click to go to the Deal Comparator"/>
        </xdr:cNvPr>
        <xdr:cNvSpPr txBox="1">
          <a:spLocks noChangeArrowheads="1"/>
        </xdr:cNvSpPr>
      </xdr:nvSpPr>
      <xdr:spPr bwMode="auto">
        <a:xfrm>
          <a:off x="3811230" y="53975"/>
          <a:ext cx="878702"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Deal Comparator</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11</xdr:col>
      <xdr:colOff>438016</xdr:colOff>
      <xdr:row>32</xdr:row>
      <xdr:rowOff>25400</xdr:rowOff>
    </xdr:from>
    <xdr:ext cx="660887" cy="132665"/>
    <xdr:sp macro="" textlink="">
      <xdr:nvSpPr>
        <xdr:cNvPr id="15395" name="lnkTop">
          <a:hlinkClick xmlns:r="http://schemas.openxmlformats.org/officeDocument/2006/relationships" r:id="rId1" tooltip="Click to show the top of the sheet"/>
        </xdr:cNvPr>
        <xdr:cNvSpPr txBox="1">
          <a:spLocks noChangeArrowheads="1"/>
        </xdr:cNvSpPr>
      </xdr:nvSpPr>
      <xdr:spPr bwMode="auto">
        <a:xfrm>
          <a:off x="647566" y="53975"/>
          <a:ext cx="660887"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Top of Sheet</a:t>
          </a:r>
        </a:p>
      </xdr:txBody>
    </xdr:sp>
    <xdr:clientData fPrintsWithSheet="0"/>
  </xdr:oneCellAnchor>
  <xdr:oneCellAnchor>
    <xdr:from>
      <xdr:col>13</xdr:col>
      <xdr:colOff>372109</xdr:colOff>
      <xdr:row>32</xdr:row>
      <xdr:rowOff>25400</xdr:rowOff>
    </xdr:from>
    <xdr:ext cx="1154611" cy="132665"/>
    <xdr:sp macro="" textlink="">
      <xdr:nvSpPr>
        <xdr:cNvPr id="15410" name="lnkAC">
          <a:hlinkClick xmlns:r="http://schemas.openxmlformats.org/officeDocument/2006/relationships" r:id="rId2" tooltip="Click to go to the Affordability Calculator"/>
        </xdr:cNvPr>
        <xdr:cNvSpPr txBox="1">
          <a:spLocks noChangeArrowheads="1"/>
        </xdr:cNvSpPr>
      </xdr:nvSpPr>
      <xdr:spPr bwMode="auto">
        <a:xfrm>
          <a:off x="2677159" y="53975"/>
          <a:ext cx="115461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Affordability Calculator</a:t>
          </a:r>
        </a:p>
      </xdr:txBody>
    </xdr:sp>
    <xdr:clientData fPrintsWithSheet="0"/>
  </xdr:oneCellAnchor>
  <xdr:oneCellAnchor>
    <xdr:from>
      <xdr:col>12</xdr:col>
      <xdr:colOff>305153</xdr:colOff>
      <xdr:row>32</xdr:row>
      <xdr:rowOff>25400</xdr:rowOff>
    </xdr:from>
    <xdr:ext cx="987706" cy="132665"/>
    <xdr:sp macro="" textlink="">
      <xdr:nvSpPr>
        <xdr:cNvPr id="15411" name="lnkFS">
          <a:hlinkClick xmlns:r="http://schemas.openxmlformats.org/officeDocument/2006/relationships" r:id="rId3" tooltip="Click to go to the Financial Summary"/>
        </xdr:cNvPr>
        <xdr:cNvSpPr txBox="1">
          <a:spLocks noChangeArrowheads="1"/>
        </xdr:cNvSpPr>
      </xdr:nvSpPr>
      <xdr:spPr bwMode="auto">
        <a:xfrm>
          <a:off x="1562453" y="53975"/>
          <a:ext cx="987706"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Financial Summary</a:t>
          </a:r>
        </a:p>
      </xdr:txBody>
    </xdr:sp>
    <xdr:clientData fPrintsWithSheet="0"/>
  </xdr:oneCellAnchor>
  <xdr:oneCellAnchor>
    <xdr:from>
      <xdr:col>11</xdr:col>
      <xdr:colOff>3175</xdr:colOff>
      <xdr:row>32</xdr:row>
      <xdr:rowOff>25400</xdr:rowOff>
    </xdr:from>
    <xdr:ext cx="307841" cy="132665"/>
    <xdr:sp macro="" textlink="">
      <xdr:nvSpPr>
        <xdr:cNvPr id="15412" name="lnkHome">
          <a:hlinkClick xmlns:r="http://schemas.openxmlformats.org/officeDocument/2006/relationships" r:id="rId4" tooltip="Click to go to the Home sheet"/>
        </xdr:cNvPr>
        <xdr:cNvSpPr txBox="1">
          <a:spLocks noChangeArrowheads="1"/>
        </xdr:cNvSpPr>
      </xdr:nvSpPr>
      <xdr:spPr bwMode="auto">
        <a:xfrm>
          <a:off x="212725" y="53975"/>
          <a:ext cx="30784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Home</a:t>
          </a:r>
        </a:p>
      </xdr:txBody>
    </xdr:sp>
    <xdr:clientData fPrintsWithSheet="0"/>
  </xdr:oneCellAnchor>
  <xdr:oneCellAnchor>
    <xdr:from>
      <xdr:col>15</xdr:col>
      <xdr:colOff>653595</xdr:colOff>
      <xdr:row>32</xdr:row>
      <xdr:rowOff>25400</xdr:rowOff>
    </xdr:from>
    <xdr:ext cx="878702" cy="132665"/>
    <xdr:sp macro="" textlink="">
      <xdr:nvSpPr>
        <xdr:cNvPr id="15413" name="lnkLC">
          <a:hlinkClick xmlns:r="http://schemas.openxmlformats.org/officeDocument/2006/relationships" r:id="rId5" tooltip="Click to go to the Deal Comparator"/>
        </xdr:cNvPr>
        <xdr:cNvSpPr txBox="1">
          <a:spLocks noChangeArrowheads="1"/>
        </xdr:cNvSpPr>
      </xdr:nvSpPr>
      <xdr:spPr bwMode="auto">
        <a:xfrm>
          <a:off x="3958770" y="53975"/>
          <a:ext cx="878702"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Deal Comparator</a:t>
          </a:r>
        </a:p>
      </xdr:txBody>
    </xdr:sp>
    <xdr:clientData fPrintsWithSheet="0"/>
  </xdr:oneCellAnchor>
  <mc:AlternateContent xmlns:mc="http://schemas.openxmlformats.org/markup-compatibility/2006">
    <mc:Choice xmlns:a14="http://schemas.microsoft.com/office/drawing/2010/main" Requires="a14">
      <xdr:twoCellAnchor editAs="oneCell">
        <xdr:from>
          <xdr:col>15</xdr:col>
          <xdr:colOff>333375</xdr:colOff>
          <xdr:row>52</xdr:row>
          <xdr:rowOff>9525</xdr:rowOff>
        </xdr:from>
        <xdr:to>
          <xdr:col>17</xdr:col>
          <xdr:colOff>200025</xdr:colOff>
          <xdr:row>55</xdr:row>
          <xdr:rowOff>0</xdr:rowOff>
        </xdr:to>
        <xdr:sp macro="" textlink="">
          <xdr:nvSpPr>
            <xdr:cNvPr id="15361" name="optRepayment"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52</xdr:row>
          <xdr:rowOff>9525</xdr:rowOff>
        </xdr:from>
        <xdr:to>
          <xdr:col>19</xdr:col>
          <xdr:colOff>266700</xdr:colOff>
          <xdr:row>55</xdr:row>
          <xdr:rowOff>0</xdr:rowOff>
        </xdr:to>
        <xdr:sp macro="" textlink="">
          <xdr:nvSpPr>
            <xdr:cNvPr id="15362" name="optInterestOnly"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Interest-only</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15</xdr:col>
      <xdr:colOff>586920</xdr:colOff>
      <xdr:row>76</xdr:row>
      <xdr:rowOff>25400</xdr:rowOff>
    </xdr:from>
    <xdr:ext cx="1007071" cy="132665"/>
    <xdr:sp macro="" textlink="">
      <xdr:nvSpPr>
        <xdr:cNvPr id="9437" name="lnkPC">
          <a:hlinkClick xmlns:r="http://schemas.openxmlformats.org/officeDocument/2006/relationships" r:id="rId1" tooltip="Click to go to the Payment Calculator"/>
        </xdr:cNvPr>
        <xdr:cNvSpPr txBox="1">
          <a:spLocks noChangeArrowheads="1"/>
        </xdr:cNvSpPr>
      </xdr:nvSpPr>
      <xdr:spPr bwMode="auto">
        <a:xfrm>
          <a:off x="3958770" y="53975"/>
          <a:ext cx="100707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Payment Calculator</a:t>
          </a:r>
        </a:p>
      </xdr:txBody>
    </xdr:sp>
    <xdr:clientData fPrintsWithSheet="0"/>
  </xdr:oneCellAnchor>
  <xdr:oneCellAnchor>
    <xdr:from>
      <xdr:col>13</xdr:col>
      <xdr:colOff>372109</xdr:colOff>
      <xdr:row>76</xdr:row>
      <xdr:rowOff>25400</xdr:rowOff>
    </xdr:from>
    <xdr:ext cx="1154611" cy="132665"/>
    <xdr:sp macro="" textlink="">
      <xdr:nvSpPr>
        <xdr:cNvPr id="9438" name="lnkAC">
          <a:hlinkClick xmlns:r="http://schemas.openxmlformats.org/officeDocument/2006/relationships" r:id="rId2" tooltip="Click to go to the Affordability Calculator"/>
        </xdr:cNvPr>
        <xdr:cNvSpPr txBox="1">
          <a:spLocks noChangeArrowheads="1"/>
        </xdr:cNvSpPr>
      </xdr:nvSpPr>
      <xdr:spPr bwMode="auto">
        <a:xfrm>
          <a:off x="2677159" y="53975"/>
          <a:ext cx="115461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Affordability Calculator</a:t>
          </a:r>
        </a:p>
      </xdr:txBody>
    </xdr:sp>
    <xdr:clientData fPrintsWithSheet="0"/>
  </xdr:oneCellAnchor>
  <xdr:oneCellAnchor>
    <xdr:from>
      <xdr:col>12</xdr:col>
      <xdr:colOff>305153</xdr:colOff>
      <xdr:row>76</xdr:row>
      <xdr:rowOff>25400</xdr:rowOff>
    </xdr:from>
    <xdr:ext cx="987706" cy="132665"/>
    <xdr:sp macro="" textlink="">
      <xdr:nvSpPr>
        <xdr:cNvPr id="9440" name="lnkFS">
          <a:hlinkClick xmlns:r="http://schemas.openxmlformats.org/officeDocument/2006/relationships" r:id="rId3" tooltip="Click to go to the Financial Summary"/>
        </xdr:cNvPr>
        <xdr:cNvSpPr txBox="1">
          <a:spLocks noChangeArrowheads="1"/>
        </xdr:cNvSpPr>
      </xdr:nvSpPr>
      <xdr:spPr bwMode="auto">
        <a:xfrm>
          <a:off x="1562453" y="53975"/>
          <a:ext cx="987706"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Financial Summary</a:t>
          </a:r>
        </a:p>
      </xdr:txBody>
    </xdr:sp>
    <xdr:clientData fPrintsWithSheet="0"/>
  </xdr:oneCellAnchor>
  <xdr:oneCellAnchor>
    <xdr:from>
      <xdr:col>11</xdr:col>
      <xdr:colOff>3175</xdr:colOff>
      <xdr:row>76</xdr:row>
      <xdr:rowOff>25400</xdr:rowOff>
    </xdr:from>
    <xdr:ext cx="307841" cy="132665"/>
    <xdr:sp macro="" textlink="">
      <xdr:nvSpPr>
        <xdr:cNvPr id="9456" name="lnkHome">
          <a:hlinkClick xmlns:r="http://schemas.openxmlformats.org/officeDocument/2006/relationships" r:id="rId4" tooltip="Click to go to the Home sheet"/>
        </xdr:cNvPr>
        <xdr:cNvSpPr txBox="1">
          <a:spLocks noChangeArrowheads="1"/>
        </xdr:cNvSpPr>
      </xdr:nvSpPr>
      <xdr:spPr bwMode="auto">
        <a:xfrm>
          <a:off x="212725" y="53975"/>
          <a:ext cx="307841"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Home</a:t>
          </a:r>
        </a:p>
      </xdr:txBody>
    </xdr:sp>
    <xdr:clientData fPrintsWithSheet="0"/>
  </xdr:oneCellAnchor>
  <xdr:oneCellAnchor>
    <xdr:from>
      <xdr:col>11</xdr:col>
      <xdr:colOff>438016</xdr:colOff>
      <xdr:row>76</xdr:row>
      <xdr:rowOff>25400</xdr:rowOff>
    </xdr:from>
    <xdr:ext cx="660887" cy="132665"/>
    <xdr:sp macro="" textlink="">
      <xdr:nvSpPr>
        <xdr:cNvPr id="9556" name="lnkTop">
          <a:hlinkClick xmlns:r="http://schemas.openxmlformats.org/officeDocument/2006/relationships" r:id="rId5" tooltip="Click to show the top of the sheet"/>
        </xdr:cNvPr>
        <xdr:cNvSpPr txBox="1">
          <a:spLocks noChangeArrowheads="1"/>
        </xdr:cNvSpPr>
      </xdr:nvSpPr>
      <xdr:spPr bwMode="auto">
        <a:xfrm>
          <a:off x="647566" y="53975"/>
          <a:ext cx="660887" cy="132665"/>
        </a:xfrm>
        <a:prstGeom prst="rect">
          <a:avLst/>
        </a:prstGeom>
        <a:noFill/>
        <a:ln w="9525">
          <a:noFill/>
          <a:miter lim="800000"/>
          <a:headEnd/>
          <a:tailEnd/>
        </a:ln>
      </xdr:spPr>
      <xdr:txBody>
        <a:bodyPr wrap="none" lIns="0" tIns="0" rIns="0" bIns="0" anchor="t" upright="1">
          <a:spAutoFit/>
        </a:bodyPr>
        <a:lstStyle/>
        <a:p>
          <a:pPr algn="l" rtl="0">
            <a:defRPr sz="1000"/>
          </a:pPr>
          <a:r>
            <a:rPr lang="en-GB" sz="900" b="0" i="0" u="sng" strike="noStrike" baseline="0">
              <a:solidFill>
                <a:srgbClr val="0000FF"/>
              </a:solidFill>
              <a:latin typeface="Arial"/>
              <a:cs typeface="Arial"/>
            </a:rPr>
            <a:t>Top of Sheet</a:t>
          </a:r>
        </a:p>
      </xdr:txBody>
    </xdr:sp>
    <xdr:clientData fPrintsWithSheet="0"/>
  </xdr:oneCellAnchor>
  <xdr:oneCellAnchor>
    <xdr:from>
      <xdr:col>12</xdr:col>
      <xdr:colOff>323850</xdr:colOff>
      <xdr:row>81</xdr:row>
      <xdr:rowOff>19050</xdr:rowOff>
    </xdr:from>
    <xdr:ext cx="627223" cy="117917"/>
    <xdr:sp macro="" textlink="">
      <xdr:nvSpPr>
        <xdr:cNvPr id="9614" name="lnkToResults">
          <a:hlinkClick xmlns:r="http://schemas.openxmlformats.org/officeDocument/2006/relationships" r:id="rId6" tooltip="Click to show Results"/>
        </xdr:cNvPr>
        <xdr:cNvSpPr txBox="1">
          <a:spLocks noChangeArrowheads="1"/>
        </xdr:cNvSpPr>
      </xdr:nvSpPr>
      <xdr:spPr bwMode="auto">
        <a:xfrm>
          <a:off x="1581150" y="895350"/>
          <a:ext cx="627223"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sng" strike="noStrike" baseline="0">
              <a:solidFill>
                <a:srgbClr val="0000FF"/>
              </a:solidFill>
              <a:latin typeface="Arial"/>
              <a:cs typeface="Arial"/>
            </a:rPr>
            <a:t>Show Results</a:t>
          </a:r>
        </a:p>
      </xdr:txBody>
    </xdr:sp>
    <xdr:clientData fPrintsWithSheet="0"/>
  </xdr:oneCellAnchor>
  <mc:AlternateContent xmlns:mc="http://schemas.openxmlformats.org/markup-compatibility/2006">
    <mc:Choice xmlns:a14="http://schemas.microsoft.com/office/drawing/2010/main" Requires="a14">
      <xdr:twoCellAnchor editAs="oneCell">
        <xdr:from>
          <xdr:col>15</xdr:col>
          <xdr:colOff>333375</xdr:colOff>
          <xdr:row>111</xdr:row>
          <xdr:rowOff>9525</xdr:rowOff>
        </xdr:from>
        <xdr:to>
          <xdr:col>17</xdr:col>
          <xdr:colOff>133350</xdr:colOff>
          <xdr:row>114</xdr:row>
          <xdr:rowOff>0</xdr:rowOff>
        </xdr:to>
        <xdr:sp macro="" textlink="">
          <xdr:nvSpPr>
            <xdr:cNvPr id="9390" name="optRepayment" hidden="1">
              <a:extLst>
                <a:ext uri="{63B3BB69-23CF-44E3-9099-C40C66FF867C}">
                  <a14:compatExt spid="_x0000_s93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111</xdr:row>
          <xdr:rowOff>9525</xdr:rowOff>
        </xdr:from>
        <xdr:to>
          <xdr:col>19</xdr:col>
          <xdr:colOff>200025</xdr:colOff>
          <xdr:row>114</xdr:row>
          <xdr:rowOff>0</xdr:rowOff>
        </xdr:to>
        <xdr:sp macro="" textlink="">
          <xdr:nvSpPr>
            <xdr:cNvPr id="9391" name="optInterestOnly" hidden="1">
              <a:extLst>
                <a:ext uri="{63B3BB69-23CF-44E3-9099-C40C66FF867C}">
                  <a14:compatExt spid="_x0000_s9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Interest-only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Home">
    <pageSetUpPr autoPageBreaks="0" fitToPage="1"/>
  </sheetPr>
  <dimension ref="A1:N48"/>
  <sheetViews>
    <sheetView showGridLines="0" showRowColHeaders="0" tabSelected="1" topLeftCell="B2" zoomScaleNormal="100" workbookViewId="0">
      <pane ySplit="3" topLeftCell="A5" activePane="bottomLeft" state="frozen"/>
      <selection activeCell="B2" sqref="B2"/>
      <selection pane="bottomLeft" activeCell="B2" sqref="B2"/>
    </sheetView>
  </sheetViews>
  <sheetFormatPr defaultRowHeight="12.75" x14ac:dyDescent="0.2"/>
  <cols>
    <col min="1" max="1" width="1.7109375" hidden="1" customWidth="1"/>
    <col min="2" max="2" width="0.140625" customWidth="1"/>
    <col min="3" max="3" width="1.7109375" customWidth="1"/>
    <col min="4" max="4" width="17.7109375" customWidth="1"/>
    <col min="6" max="14" width="8.42578125" customWidth="1"/>
  </cols>
  <sheetData>
    <row r="1" spans="1:14" ht="12.75" hidden="1" customHeight="1" x14ac:dyDescent="0.2">
      <c r="A1" t="s">
        <v>0</v>
      </c>
    </row>
    <row r="2" spans="1:14" ht="2.4500000000000002" customHeight="1" x14ac:dyDescent="0.2"/>
    <row r="3" spans="1:14" ht="24.95" customHeight="1" x14ac:dyDescent="0.2">
      <c r="D3" s="361" t="s">
        <v>383</v>
      </c>
    </row>
    <row r="4" spans="1:14" ht="35.1" customHeight="1" x14ac:dyDescent="0.2">
      <c r="D4" s="317" t="s">
        <v>374</v>
      </c>
    </row>
    <row r="5" spans="1:14" ht="2.4500000000000002" customHeight="1" x14ac:dyDescent="0.2"/>
    <row r="6" spans="1:14" ht="65.099999999999994" customHeight="1" x14ac:dyDescent="0.2">
      <c r="D6" s="369" t="s">
        <v>378</v>
      </c>
      <c r="E6" s="369"/>
      <c r="F6" s="369"/>
      <c r="G6" s="369"/>
      <c r="H6" s="369"/>
      <c r="I6" s="369"/>
      <c r="J6" s="369"/>
      <c r="K6" s="369"/>
      <c r="L6" s="369"/>
      <c r="M6" s="369"/>
      <c r="N6" s="369"/>
    </row>
    <row r="7" spans="1:14" ht="12.6" customHeight="1" x14ac:dyDescent="0.2"/>
    <row r="8" spans="1:14" ht="17.45" customHeight="1" x14ac:dyDescent="0.2">
      <c r="D8" s="312" t="s">
        <v>363</v>
      </c>
    </row>
    <row r="9" spans="1:14" ht="17.45" customHeight="1" x14ac:dyDescent="0.2">
      <c r="D9" s="311" t="s">
        <v>372</v>
      </c>
    </row>
    <row r="10" spans="1:14" ht="17.45" customHeight="1" x14ac:dyDescent="0.2">
      <c r="D10" s="313" t="s">
        <v>358</v>
      </c>
    </row>
    <row r="11" spans="1:14" ht="17.45" customHeight="1" x14ac:dyDescent="0.2">
      <c r="D11" s="313" t="s">
        <v>359</v>
      </c>
    </row>
    <row r="12" spans="1:14" ht="17.45" customHeight="1" x14ac:dyDescent="0.2">
      <c r="D12" s="313" t="s">
        <v>360</v>
      </c>
    </row>
    <row r="13" spans="1:14" ht="17.45" customHeight="1" x14ac:dyDescent="0.2">
      <c r="D13" s="313" t="s">
        <v>373</v>
      </c>
    </row>
    <row r="14" spans="1:14" ht="17.45" customHeight="1" x14ac:dyDescent="0.2">
      <c r="D14" s="313" t="s">
        <v>361</v>
      </c>
    </row>
    <row r="15" spans="1:14" ht="17.45" customHeight="1" x14ac:dyDescent="0.2">
      <c r="D15" s="313" t="s">
        <v>362</v>
      </c>
    </row>
    <row r="16" spans="1:14" ht="12.6" customHeight="1" x14ac:dyDescent="0.2"/>
    <row r="17" spans="4:14" ht="17.45" customHeight="1" x14ac:dyDescent="0.2">
      <c r="D17" s="320" t="s">
        <v>349</v>
      </c>
      <c r="E17" s="284"/>
      <c r="H17" s="284"/>
      <c r="I17" s="284"/>
      <c r="J17" s="284"/>
      <c r="K17" s="284"/>
      <c r="L17" s="284"/>
      <c r="M17" s="284"/>
      <c r="N17" s="284"/>
    </row>
    <row r="18" spans="4:14" ht="17.45" customHeight="1" x14ac:dyDescent="0.2">
      <c r="D18" s="311" t="s">
        <v>357</v>
      </c>
    </row>
    <row r="19" spans="4:14" ht="20.100000000000001" customHeight="1" x14ac:dyDescent="0.2">
      <c r="D19" s="332" t="s">
        <v>356</v>
      </c>
      <c r="E19" s="284"/>
      <c r="F19" s="332" t="s">
        <v>350</v>
      </c>
      <c r="H19" s="284"/>
      <c r="I19" s="284"/>
      <c r="J19" s="284"/>
      <c r="K19" s="284"/>
      <c r="L19" s="284"/>
      <c r="M19" s="284"/>
      <c r="N19" s="284"/>
    </row>
    <row r="20" spans="4:14" ht="20.100000000000001" customHeight="1" x14ac:dyDescent="0.2">
      <c r="D20" s="334" t="s">
        <v>208</v>
      </c>
      <c r="E20" s="333"/>
      <c r="F20" s="311" t="s">
        <v>370</v>
      </c>
      <c r="H20" s="273"/>
      <c r="I20" s="273"/>
      <c r="J20" s="273"/>
      <c r="K20" s="273"/>
      <c r="L20" s="273"/>
      <c r="M20" s="273"/>
      <c r="N20" s="273"/>
    </row>
    <row r="21" spans="4:14" ht="20.100000000000001" customHeight="1" x14ac:dyDescent="0.2">
      <c r="D21" s="334" t="s">
        <v>139</v>
      </c>
      <c r="E21" s="333"/>
      <c r="F21" s="311" t="s">
        <v>354</v>
      </c>
      <c r="H21" s="273"/>
      <c r="I21" s="273"/>
      <c r="J21" s="273"/>
      <c r="K21" s="273"/>
      <c r="L21" s="273"/>
      <c r="M21" s="273"/>
      <c r="N21" s="273"/>
    </row>
    <row r="22" spans="4:14" ht="20.100000000000001" customHeight="1" x14ac:dyDescent="0.2">
      <c r="D22" s="334" t="s">
        <v>131</v>
      </c>
      <c r="E22" s="333"/>
      <c r="F22" s="311" t="s">
        <v>308</v>
      </c>
      <c r="H22" s="273"/>
      <c r="I22" s="273"/>
      <c r="J22" s="273"/>
      <c r="K22" s="273"/>
      <c r="L22" s="273"/>
      <c r="M22" s="273"/>
      <c r="N22" s="273"/>
    </row>
    <row r="23" spans="4:14" ht="20.100000000000001" customHeight="1" x14ac:dyDescent="0.2">
      <c r="D23" s="334" t="s">
        <v>304</v>
      </c>
      <c r="E23" s="333"/>
      <c r="F23" s="311" t="s">
        <v>355</v>
      </c>
      <c r="H23" s="273"/>
      <c r="I23" s="273"/>
      <c r="J23" s="273"/>
      <c r="K23" s="273"/>
      <c r="L23" s="273"/>
      <c r="M23" s="273"/>
      <c r="N23" s="273"/>
    </row>
    <row r="24" spans="4:14" ht="50.1" customHeight="1" x14ac:dyDescent="0.2">
      <c r="D24" s="370" t="s">
        <v>379</v>
      </c>
      <c r="E24" s="369"/>
      <c r="F24" s="369"/>
      <c r="G24" s="369"/>
      <c r="H24" s="369"/>
      <c r="I24" s="369"/>
      <c r="J24" s="369"/>
      <c r="K24" s="369"/>
      <c r="L24" s="369"/>
      <c r="M24" s="369"/>
      <c r="N24" s="369"/>
    </row>
    <row r="25" spans="4:14" ht="65.099999999999994" customHeight="1" x14ac:dyDescent="0.2">
      <c r="D25" s="370" t="s">
        <v>380</v>
      </c>
      <c r="E25" s="369"/>
      <c r="F25" s="369"/>
      <c r="G25" s="369"/>
      <c r="H25" s="369"/>
      <c r="I25" s="369"/>
      <c r="J25" s="369"/>
      <c r="K25" s="369"/>
      <c r="L25" s="369"/>
      <c r="M25" s="369"/>
      <c r="N25" s="369"/>
    </row>
    <row r="26" spans="4:14" ht="12.6" customHeight="1" x14ac:dyDescent="0.2"/>
    <row r="27" spans="4:14" ht="17.45" customHeight="1" x14ac:dyDescent="0.2">
      <c r="D27" s="312" t="s">
        <v>364</v>
      </c>
    </row>
    <row r="28" spans="4:14" ht="17.45" customHeight="1" x14ac:dyDescent="0.2">
      <c r="D28" s="336" t="s">
        <v>375</v>
      </c>
    </row>
    <row r="29" spans="4:14" ht="17.45" customHeight="1" x14ac:dyDescent="0.2">
      <c r="D29" s="336" t="s">
        <v>376</v>
      </c>
    </row>
    <row r="30" spans="4:14" ht="17.45" customHeight="1" x14ac:dyDescent="0.2">
      <c r="D30" s="336" t="s">
        <v>377</v>
      </c>
    </row>
    <row r="31" spans="4:14" ht="17.45" customHeight="1" x14ac:dyDescent="0.2">
      <c r="D31" s="313" t="s">
        <v>369</v>
      </c>
    </row>
    <row r="32" spans="4:14" ht="12.6" customHeight="1" x14ac:dyDescent="0.2"/>
    <row r="33" spans="4:14" ht="17.45" customHeight="1" x14ac:dyDescent="0.2">
      <c r="D33" s="312" t="s">
        <v>367</v>
      </c>
      <c r="E33" s="261"/>
    </row>
    <row r="34" spans="4:14" ht="45" customHeight="1" x14ac:dyDescent="0.2">
      <c r="D34" s="367" t="s">
        <v>390</v>
      </c>
      <c r="E34" s="368"/>
      <c r="F34" s="368"/>
      <c r="G34" s="368"/>
      <c r="H34" s="368"/>
      <c r="I34" s="368"/>
      <c r="J34" s="368"/>
      <c r="K34" s="368"/>
      <c r="L34" s="368"/>
      <c r="M34" s="368"/>
      <c r="N34" s="368"/>
    </row>
    <row r="35" spans="4:14" ht="12.6" customHeight="1" x14ac:dyDescent="0.2">
      <c r="E35" s="261"/>
    </row>
    <row r="36" spans="4:14" ht="17.45" customHeight="1" x14ac:dyDescent="0.2">
      <c r="D36" s="312" t="s">
        <v>366</v>
      </c>
    </row>
    <row r="37" spans="4:14" ht="30" customHeight="1" x14ac:dyDescent="0.2">
      <c r="D37" s="367" t="s">
        <v>382</v>
      </c>
      <c r="E37" s="367"/>
      <c r="F37" s="367"/>
      <c r="G37" s="367"/>
      <c r="H37" s="367"/>
      <c r="I37" s="367"/>
      <c r="J37" s="367"/>
      <c r="K37" s="367"/>
      <c r="L37" s="367"/>
      <c r="M37" s="367"/>
      <c r="N37" s="367"/>
    </row>
    <row r="38" spans="4:14" ht="12.6" customHeight="1" x14ac:dyDescent="0.2">
      <c r="E38" s="261"/>
    </row>
    <row r="39" spans="4:14" ht="17.45" customHeight="1" x14ac:dyDescent="0.2">
      <c r="D39" s="312" t="s">
        <v>368</v>
      </c>
      <c r="E39" s="261"/>
    </row>
    <row r="40" spans="4:14" ht="45" customHeight="1" x14ac:dyDescent="0.2">
      <c r="D40" s="367" t="s">
        <v>381</v>
      </c>
      <c r="E40" s="367"/>
      <c r="F40" s="367"/>
      <c r="G40" s="367"/>
      <c r="H40" s="367"/>
      <c r="I40" s="367"/>
      <c r="J40" s="367"/>
      <c r="K40" s="367"/>
      <c r="L40" s="367"/>
      <c r="M40" s="367"/>
      <c r="N40" s="367"/>
    </row>
    <row r="41" spans="4:14" ht="12.6" customHeight="1" x14ac:dyDescent="0.2"/>
    <row r="42" spans="4:14" ht="17.45" customHeight="1" x14ac:dyDescent="0.2">
      <c r="D42" s="312" t="s">
        <v>387</v>
      </c>
    </row>
    <row r="43" spans="4:14" ht="17.100000000000001" customHeight="1" x14ac:dyDescent="0.2">
      <c r="D43" s="363" t="s">
        <v>384</v>
      </c>
      <c r="E43" s="362" t="s">
        <v>385</v>
      </c>
    </row>
    <row r="44" spans="4:14" ht="17.100000000000001" customHeight="1" x14ac:dyDescent="0.2">
      <c r="D44" s="363" t="s">
        <v>389</v>
      </c>
      <c r="E44" s="362" t="s">
        <v>386</v>
      </c>
    </row>
    <row r="45" spans="4:14" ht="17.100000000000001" customHeight="1" x14ac:dyDescent="0.2">
      <c r="D45" s="365" t="s">
        <v>392</v>
      </c>
      <c r="E45" s="224" t="s">
        <v>393</v>
      </c>
    </row>
    <row r="46" spans="4:14" ht="12.6" customHeight="1" x14ac:dyDescent="0.2">
      <c r="E46" s="261"/>
    </row>
    <row r="47" spans="4:14" ht="17.45" customHeight="1" x14ac:dyDescent="0.2">
      <c r="D47" s="312" t="s">
        <v>365</v>
      </c>
    </row>
    <row r="48" spans="4:14" ht="17.100000000000001" customHeight="1" x14ac:dyDescent="0.2">
      <c r="D48" s="335" t="str">
        <f>shtConfigDMSupport!$B$16 &amp; " " &amp; shtConfigDMSupport!$B$17 &amp; ", All rights reserved; Version " &amp; shtConfigDMSupport!$B$14 &amp; " (" &amp; TEXT(shtConfigDMSupport!$B$15,"d mmm yyyy") &amp; ")"</f>
        <v>© Excel Works Ltd 2010-2017, All rights reserved; Version 4.0b (4 Mar 2017)</v>
      </c>
    </row>
  </sheetData>
  <sheetProtection password="E7E7" sheet="1" objects="1" scenarios="1"/>
  <mergeCells count="6">
    <mergeCell ref="D34:N34"/>
    <mergeCell ref="D40:N40"/>
    <mergeCell ref="D6:N6"/>
    <mergeCell ref="D37:N37"/>
    <mergeCell ref="D24:N24"/>
    <mergeCell ref="D25:N25"/>
  </mergeCells>
  <phoneticPr fontId="2" type="noConversion"/>
  <hyperlinks>
    <hyperlink ref="D20:E20" location="lnkHomeFS" tooltip="Click to go to the Financial Summary" display="Financial Summary"/>
    <hyperlink ref="D21:E21" location="lnkHomeAC" tooltip="Click to go to the Affordability Calculator" display="Affordability Calculator"/>
    <hyperlink ref="D22:E22" location="lnkHomePC" tooltip="Click to go to the Payment Calculator" display="Payment Calculator"/>
    <hyperlink ref="D23:E23" location="lnkHomeLC" tooltip="Click to go to the Deal Comparator" display="Deal Comparator"/>
  </hyperlinks>
  <printOptions horizontalCentered="1"/>
  <pageMargins left="0.39370078740157483" right="0.39370078740157483" top="0.39370078740157483" bottom="0.39370078740157483" header="0.31496062992125984" footer="0.31496062992125984"/>
  <pageSetup paperSize="9" scale="57" orientation="portrait" horizontalDpi="0"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DealComparatorCalcIRR">
    <pageSetUpPr autoPageBreaks="0" fitToPage="1"/>
  </sheetPr>
  <dimension ref="A1:L617"/>
  <sheetViews>
    <sheetView showRowColHeaders="0" zoomScaleNormal="100" workbookViewId="0"/>
  </sheetViews>
  <sheetFormatPr defaultRowHeight="12.75" x14ac:dyDescent="0.2"/>
  <cols>
    <col min="1" max="1" width="24.140625" customWidth="1"/>
    <col min="2" max="2" width="1.7109375" customWidth="1"/>
    <col min="3" max="12" width="11.28515625" customWidth="1"/>
  </cols>
  <sheetData>
    <row r="1" spans="1:12" ht="20.100000000000001" customHeight="1" x14ac:dyDescent="0.2">
      <c r="A1" s="254" t="s">
        <v>259</v>
      </c>
      <c r="B1" s="155"/>
      <c r="C1" s="155"/>
      <c r="D1" s="155"/>
    </row>
    <row r="2" spans="1:12" ht="13.5" thickBot="1" x14ac:dyDescent="0.25"/>
    <row r="3" spans="1:12" ht="12.75" customHeight="1" x14ac:dyDescent="0.2">
      <c r="A3" s="92">
        <f>ROWS(A$18:A$617)</f>
        <v>600</v>
      </c>
      <c r="B3" s="2"/>
      <c r="C3" s="4">
        <v>1</v>
      </c>
      <c r="D3" s="160">
        <v>2</v>
      </c>
      <c r="E3" s="160">
        <v>3</v>
      </c>
      <c r="F3" s="160">
        <v>4</v>
      </c>
      <c r="G3" s="5">
        <v>5</v>
      </c>
      <c r="H3" s="4">
        <v>1</v>
      </c>
      <c r="I3" s="160">
        <v>2</v>
      </c>
      <c r="J3" s="160">
        <v>3</v>
      </c>
      <c r="K3" s="160">
        <v>4</v>
      </c>
      <c r="L3" s="5">
        <v>5</v>
      </c>
    </row>
    <row r="4" spans="1:12" x14ac:dyDescent="0.2">
      <c r="A4" s="2"/>
      <c r="B4" s="2"/>
      <c r="C4" s="255" t="str">
        <f>"Scheme " &amp; C3 &amp; " FT"</f>
        <v>Scheme 1 FT</v>
      </c>
      <c r="D4" s="256" t="str">
        <f>"Scheme " &amp; D3 &amp; " FT"</f>
        <v>Scheme 2 FT</v>
      </c>
      <c r="E4" s="256" t="str">
        <f>"Scheme " &amp; E3 &amp; " FT"</f>
        <v>Scheme 3 FT</v>
      </c>
      <c r="F4" s="256" t="str">
        <f>"Scheme " &amp; F3 &amp; " FT"</f>
        <v>Scheme 4 FT</v>
      </c>
      <c r="G4" s="257" t="str">
        <f>"Scheme " &amp; G3 &amp; " FT"</f>
        <v>Scheme 5 FT</v>
      </c>
      <c r="H4" s="258" t="str">
        <f>"Scheme " &amp; H3 &amp; " RT"</f>
        <v>Scheme 1 RT</v>
      </c>
      <c r="I4" s="259" t="str">
        <f>"Scheme " &amp; I3 &amp; " RT"</f>
        <v>Scheme 2 RT</v>
      </c>
      <c r="J4" s="259" t="str">
        <f>"Scheme " &amp; J3 &amp; " RT"</f>
        <v>Scheme 3 RT</v>
      </c>
      <c r="K4" s="259" t="str">
        <f>"Scheme " &amp; K3 &amp; " RT"</f>
        <v>Scheme 4 RT</v>
      </c>
      <c r="L4" s="260" t="str">
        <f>"Scheme " &amp; L3 &amp; " RT"</f>
        <v>Scheme 5 RT</v>
      </c>
    </row>
    <row r="5" spans="1:12" x14ac:dyDescent="0.2">
      <c r="A5" s="88" t="s">
        <v>217</v>
      </c>
      <c r="B5" s="2"/>
      <c r="C5" s="161">
        <f>INDEX(LoanComparatorCalcMain!$C$175:$G$175,1,C$3)</f>
        <v>0</v>
      </c>
      <c r="D5" s="17">
        <f>INDEX(LoanComparatorCalcMain!$C$175:$G$175,1,D$3)</f>
        <v>0</v>
      </c>
      <c r="E5" s="17">
        <f>INDEX(LoanComparatorCalcMain!$C$175:$G$175,1,E$3)</f>
        <v>0</v>
      </c>
      <c r="F5" s="17">
        <f>INDEX(LoanComparatorCalcMain!$C$175:$G$175,1,F$3)</f>
        <v>0</v>
      </c>
      <c r="G5" s="103">
        <f>INDEX(LoanComparatorCalcMain!$C$175:$G$175,1,G$3)</f>
        <v>0</v>
      </c>
      <c r="H5" s="168">
        <f>INDEX(LoanComparatorCalcMain!$C$176:$G$176,1,H$3)</f>
        <v>0</v>
      </c>
      <c r="I5" s="18">
        <f>INDEX(LoanComparatorCalcMain!$C$176:$G$176,1,I$3)</f>
        <v>0</v>
      </c>
      <c r="J5" s="18">
        <f>INDEX(LoanComparatorCalcMain!$C$176:$G$176,1,J$3)</f>
        <v>0</v>
      </c>
      <c r="K5" s="18">
        <f>INDEX(LoanComparatorCalcMain!$C$176:$G$176,1,K$3)</f>
        <v>0</v>
      </c>
      <c r="L5" s="169">
        <f>INDEX(LoanComparatorCalcMain!$C$176:$G$176,1,L$3)</f>
        <v>0</v>
      </c>
    </row>
    <row r="6" spans="1:12" x14ac:dyDescent="0.2">
      <c r="A6" s="89" t="s">
        <v>47</v>
      </c>
      <c r="B6" s="2"/>
      <c r="C6" s="6">
        <f>INDEX(LoanComparatorCalcMain!$C$248:$G$248,1,C$3)</f>
        <v>0</v>
      </c>
      <c r="D6" s="13">
        <f>INDEX(LoanComparatorCalcMain!$C$248:$G$248,1,D$3)</f>
        <v>0</v>
      </c>
      <c r="E6" s="13">
        <f>INDEX(LoanComparatorCalcMain!$C$248:$G$248,1,E$3)</f>
        <v>0</v>
      </c>
      <c r="F6" s="13">
        <f>INDEX(LoanComparatorCalcMain!$C$248:$G$248,1,F$3)</f>
        <v>0</v>
      </c>
      <c r="G6" s="104">
        <f>INDEX(LoanComparatorCalcMain!$C$248:$G$248,1,G$3)</f>
        <v>0</v>
      </c>
      <c r="H6" s="170">
        <f>INDEX(LoanComparatorCalcMain!$C$328:$G$328,1,H$3)</f>
        <v>0</v>
      </c>
      <c r="I6" s="84">
        <f>INDEX(LoanComparatorCalcMain!$C$328:$G$328,1,I$3)</f>
        <v>0</v>
      </c>
      <c r="J6" s="84">
        <f>INDEX(LoanComparatorCalcMain!$C$328:$G$328,1,J$3)</f>
        <v>0</v>
      </c>
      <c r="K6" s="84">
        <f>INDEX(LoanComparatorCalcMain!$C$328:$G$328,1,K$3)</f>
        <v>0</v>
      </c>
      <c r="L6" s="7">
        <f>INDEX(LoanComparatorCalcMain!$C$328:$G$328,1,L$3)</f>
        <v>0</v>
      </c>
    </row>
    <row r="7" spans="1:12" x14ac:dyDescent="0.2">
      <c r="A7" s="89" t="s">
        <v>48</v>
      </c>
      <c r="B7" s="2"/>
      <c r="C7" s="6">
        <f>INDEX(LoanComparatorCalcMain!$C$249:$G$249,1,C$3)</f>
        <v>0</v>
      </c>
      <c r="D7" s="13">
        <f>INDEX(LoanComparatorCalcMain!$C$249:$G$249,1,D$3)</f>
        <v>0</v>
      </c>
      <c r="E7" s="13">
        <f>INDEX(LoanComparatorCalcMain!$C$249:$G$249,1,E$3)</f>
        <v>0</v>
      </c>
      <c r="F7" s="13">
        <f>INDEX(LoanComparatorCalcMain!$C$249:$G$249,1,F$3)</f>
        <v>0</v>
      </c>
      <c r="G7" s="104">
        <f>INDEX(LoanComparatorCalcMain!$C$249:$G$249,1,G$3)</f>
        <v>0</v>
      </c>
      <c r="H7" s="170">
        <f>INDEX(LoanComparatorCalcMain!$C$329:$G$329,1,H$3)</f>
        <v>0</v>
      </c>
      <c r="I7" s="84">
        <f>INDEX(LoanComparatorCalcMain!$C$329:$G$329,1,I$3)</f>
        <v>0</v>
      </c>
      <c r="J7" s="84">
        <f>INDEX(LoanComparatorCalcMain!$C$329:$G$329,1,J$3)</f>
        <v>0</v>
      </c>
      <c r="K7" s="84">
        <f>INDEX(LoanComparatorCalcMain!$C$329:$G$329,1,K$3)</f>
        <v>0</v>
      </c>
      <c r="L7" s="7">
        <f>INDEX(LoanComparatorCalcMain!$C$329:$G$329,1,L$3)</f>
        <v>0</v>
      </c>
    </row>
    <row r="8" spans="1:12" x14ac:dyDescent="0.2">
      <c r="A8" s="89" t="s">
        <v>49</v>
      </c>
      <c r="B8" s="2"/>
      <c r="C8" s="10">
        <f>INDEX(LoanComparatorCalcMain!$C$250:$G$250,1,C$3)</f>
        <v>0</v>
      </c>
      <c r="D8" s="14">
        <f>INDEX(LoanComparatorCalcMain!$C$250:$G$250,1,D$3)</f>
        <v>0</v>
      </c>
      <c r="E8" s="14">
        <f>INDEX(LoanComparatorCalcMain!$C$250:$G$250,1,E$3)</f>
        <v>0</v>
      </c>
      <c r="F8" s="14">
        <f>INDEX(LoanComparatorCalcMain!$C$250:$G$250,1,F$3)</f>
        <v>0</v>
      </c>
      <c r="G8" s="105">
        <f>INDEX(LoanComparatorCalcMain!$C$250:$G$250,1,G$3)</f>
        <v>0</v>
      </c>
      <c r="H8" s="171">
        <f>INDEX(LoanComparatorCalcMain!$C$330:$G$330,1,H$3)</f>
        <v>0</v>
      </c>
      <c r="I8" s="85">
        <f>INDEX(LoanComparatorCalcMain!$C$330:$G$330,1,I$3)</f>
        <v>0</v>
      </c>
      <c r="J8" s="85">
        <f>INDEX(LoanComparatorCalcMain!$C$330:$G$330,1,J$3)</f>
        <v>0</v>
      </c>
      <c r="K8" s="85">
        <f>INDEX(LoanComparatorCalcMain!$C$330:$G$330,1,K$3)</f>
        <v>0</v>
      </c>
      <c r="L8" s="11">
        <f>INDEX(LoanComparatorCalcMain!$C$330:$G$330,1,L$3)</f>
        <v>0</v>
      </c>
    </row>
    <row r="9" spans="1:12" x14ac:dyDescent="0.2">
      <c r="A9" s="90" t="s">
        <v>22</v>
      </c>
      <c r="B9" s="2"/>
      <c r="C9" s="162">
        <f>IF('Deal Comparator'!inpOptMortgageType=1,
INDEX(LoanComparatorCalcMain!$C$203:$G$203,1,C$3),
INDEX(LoanComparatorCalcMain!$C$218:$G$218,1,C$3))</f>
        <v>0</v>
      </c>
      <c r="D9" s="79">
        <f>IF('Deal Comparator'!inpOptMortgageType=1,
INDEX(LoanComparatorCalcMain!$C$203:$G$203,1,D$3),
INDEX(LoanComparatorCalcMain!$C$218:$G$218,1,D$3))</f>
        <v>0</v>
      </c>
      <c r="E9" s="79">
        <f>IF('Deal Comparator'!inpOptMortgageType=1,
INDEX(LoanComparatorCalcMain!$C$203:$G$203,1,E$3),
INDEX(LoanComparatorCalcMain!$C$218:$G$218,1,E$3))</f>
        <v>0</v>
      </c>
      <c r="F9" s="79">
        <f>IF('Deal Comparator'!inpOptMortgageType=1,
INDEX(LoanComparatorCalcMain!$C$203:$G$203,1,F$3),
INDEX(LoanComparatorCalcMain!$C$218:$G$218,1,F$3))</f>
        <v>0</v>
      </c>
      <c r="G9" s="106">
        <f>IF('Deal Comparator'!inpOptMortgageType=1,
INDEX(LoanComparatorCalcMain!$C$203:$G$203,1,G$3),
INDEX(LoanComparatorCalcMain!$C$218:$G$218,1,G$3))</f>
        <v>0</v>
      </c>
      <c r="H9" s="172">
        <f>IF('Deal Comparator'!inpOptMortgageType=1,
INDEX(LoanComparatorCalcMain!$C$274:$G$274,1,H$3),
INDEX(LoanComparatorCalcMain!$C$293:$G$293,1,H$3))</f>
        <v>0</v>
      </c>
      <c r="I9" s="16">
        <f>IF('Deal Comparator'!inpOptMortgageType=1,
INDEX(LoanComparatorCalcMain!$C$274:$G$274,1,I$3),
INDEX(LoanComparatorCalcMain!$C$293:$G$293,1,I$3))</f>
        <v>0</v>
      </c>
      <c r="J9" s="16">
        <f>IF('Deal Comparator'!inpOptMortgageType=1,
INDEX(LoanComparatorCalcMain!$C$274:$G$274,1,J$3),
INDEX(LoanComparatorCalcMain!$C$293:$G$293,1,J$3))</f>
        <v>0</v>
      </c>
      <c r="K9" s="16">
        <f>IF('Deal Comparator'!inpOptMortgageType=1,
INDEX(LoanComparatorCalcMain!$C$274:$G$274,1,K$3),
INDEX(LoanComparatorCalcMain!$C$293:$G$293,1,K$3))</f>
        <v>0</v>
      </c>
      <c r="L9" s="8">
        <f>IF('Deal Comparator'!inpOptMortgageType=1,
INDEX(LoanComparatorCalcMain!$C$274:$G$274,1,L$3),
INDEX(LoanComparatorCalcMain!$C$293:$G$293,1,L$3))</f>
        <v>0</v>
      </c>
    </row>
    <row r="10" spans="1:12" x14ac:dyDescent="0.2">
      <c r="A10" s="89" t="s">
        <v>23</v>
      </c>
      <c r="B10" s="2"/>
      <c r="C10" s="162">
        <f>IF('Deal Comparator'!inpOptMortgageType=1,
INDEX(LoanComparatorCalcMain!$C$207:$G$207,1,C$3),
INDEX(LoanComparatorCalcMain!$C$221:$G$221,1,C$3))</f>
        <v>0</v>
      </c>
      <c r="D10" s="79">
        <f>IF('Deal Comparator'!inpOptMortgageType=1,
INDEX(LoanComparatorCalcMain!$C$207:$G$207,1,D$3),
INDEX(LoanComparatorCalcMain!$C$221:$G$221,1,D$3))</f>
        <v>0</v>
      </c>
      <c r="E10" s="79">
        <f>IF('Deal Comparator'!inpOptMortgageType=1,
INDEX(LoanComparatorCalcMain!$C$207:$G$207,1,E$3),
INDEX(LoanComparatorCalcMain!$C$221:$G$221,1,E$3))</f>
        <v>0</v>
      </c>
      <c r="F10" s="79">
        <f>IF('Deal Comparator'!inpOptMortgageType=1,
INDEX(LoanComparatorCalcMain!$C$207:$G$207,1,F$3),
INDEX(LoanComparatorCalcMain!$C$221:$G$221,1,F$3))</f>
        <v>0</v>
      </c>
      <c r="G10" s="106">
        <f>IF('Deal Comparator'!inpOptMortgageType=1,
INDEX(LoanComparatorCalcMain!$C$207:$G$207,1,G$3),
INDEX(LoanComparatorCalcMain!$C$221:$G$221,1,G$3))</f>
        <v>0</v>
      </c>
      <c r="H10" s="172">
        <f>IF('Deal Comparator'!inpOptMortgageType=1,
INDEX(LoanComparatorCalcMain!$C$278:$G$278,1,H$3),
INDEX(LoanComparatorCalcMain!$C$296:$G$296,1,H$3))</f>
        <v>0</v>
      </c>
      <c r="I10" s="16">
        <f>IF('Deal Comparator'!inpOptMortgageType=1,
INDEX(LoanComparatorCalcMain!$C$278:$G$278,1,I$3),
INDEX(LoanComparatorCalcMain!$C$296:$G$296,1,I$3))</f>
        <v>0</v>
      </c>
      <c r="J10" s="16">
        <f>IF('Deal Comparator'!inpOptMortgageType=1,
INDEX(LoanComparatorCalcMain!$C$278:$G$278,1,J$3),
INDEX(LoanComparatorCalcMain!$C$296:$G$296,1,J$3))</f>
        <v>0</v>
      </c>
      <c r="K10" s="16">
        <f>IF('Deal Comparator'!inpOptMortgageType=1,
INDEX(LoanComparatorCalcMain!$C$278:$G$278,1,K$3),
INDEX(LoanComparatorCalcMain!$C$296:$G$296,1,K$3))</f>
        <v>0</v>
      </c>
      <c r="L10" s="8">
        <f>IF('Deal Comparator'!inpOptMortgageType=1,
INDEX(LoanComparatorCalcMain!$C$278:$G$278,1,L$3),
INDEX(LoanComparatorCalcMain!$C$296:$G$296,1,L$3))</f>
        <v>0</v>
      </c>
    </row>
    <row r="11" spans="1:12" x14ac:dyDescent="0.2">
      <c r="A11" s="91" t="s">
        <v>24</v>
      </c>
      <c r="B11" s="2"/>
      <c r="C11" s="163">
        <f>IF('Deal Comparator'!inpOptMortgageType=1,
INDEX(LoanComparatorCalcMain!$C$211:$G$211,1,C$3),
INDEX(LoanComparatorCalcMain!$C$224:$G$224,1,C$3))</f>
        <v>0</v>
      </c>
      <c r="D11" s="83">
        <f>IF('Deal Comparator'!inpOptMortgageType=1,
INDEX(LoanComparatorCalcMain!$C$211:$G$211,1,D$3),
INDEX(LoanComparatorCalcMain!$C$224:$G$224,1,D$3))</f>
        <v>0</v>
      </c>
      <c r="E11" s="83">
        <f>IF('Deal Comparator'!inpOptMortgageType=1,
INDEX(LoanComparatorCalcMain!$C$211:$G$211,1,E$3),
INDEX(LoanComparatorCalcMain!$C$224:$G$224,1,E$3))</f>
        <v>0</v>
      </c>
      <c r="F11" s="83">
        <f>IF('Deal Comparator'!inpOptMortgageType=1,
INDEX(LoanComparatorCalcMain!$C$211:$G$211,1,F$3),
INDEX(LoanComparatorCalcMain!$C$224:$G$224,1,F$3))</f>
        <v>0</v>
      </c>
      <c r="G11" s="107">
        <f>IF('Deal Comparator'!inpOptMortgageType=1,
INDEX(LoanComparatorCalcMain!$C$211:$G$211,1,G$3),
INDEX(LoanComparatorCalcMain!$C$224:$G$224,1,G$3))</f>
        <v>0</v>
      </c>
      <c r="H11" s="173">
        <f>IF('Deal Comparator'!inpOptMortgageType=1,
INDEX(LoanComparatorCalcMain!$C$282:$G$282,1,H$3),
INDEX(LoanComparatorCalcMain!$C$299:$G$299,1,H$3))</f>
        <v>0</v>
      </c>
      <c r="I11" s="81">
        <f>IF('Deal Comparator'!inpOptMortgageType=1,
INDEX(LoanComparatorCalcMain!$C$282:$G$282,1,I$3),
INDEX(LoanComparatorCalcMain!$C$299:$G$299,1,I$3))</f>
        <v>0</v>
      </c>
      <c r="J11" s="81">
        <f>IF('Deal Comparator'!inpOptMortgageType=1,
INDEX(LoanComparatorCalcMain!$C$282:$G$282,1,J$3),
INDEX(LoanComparatorCalcMain!$C$299:$G$299,1,J$3))</f>
        <v>0</v>
      </c>
      <c r="K11" s="81">
        <f>IF('Deal Comparator'!inpOptMortgageType=1,
INDEX(LoanComparatorCalcMain!$C$282:$G$282,1,K$3),
INDEX(LoanComparatorCalcMain!$C$299:$G$299,1,K$3))</f>
        <v>0</v>
      </c>
      <c r="L11" s="174">
        <f>IF('Deal Comparator'!inpOptMortgageType=1,
INDEX(LoanComparatorCalcMain!$C$282:$G$282,1,L$3),
INDEX(LoanComparatorCalcMain!$C$299:$G$299,1,L$3))</f>
        <v>0</v>
      </c>
    </row>
    <row r="12" spans="1:12" x14ac:dyDescent="0.2">
      <c r="A12" s="88" t="s">
        <v>108</v>
      </c>
      <c r="B12" s="2"/>
      <c r="C12" s="164">
        <f>IF('Deal Comparator'!inpOptMortgageType=1,0,INDEX(LoanComparatorCalcMain!$C$226:$G$226,1,C$3))</f>
        <v>0</v>
      </c>
      <c r="D12" s="158">
        <f>IF('Deal Comparator'!inpOptMortgageType=1,0,INDEX(LoanComparatorCalcMain!$C$226:$G$226,1,D$3))</f>
        <v>0</v>
      </c>
      <c r="E12" s="158">
        <f>IF('Deal Comparator'!inpOptMortgageType=1,0,INDEX(LoanComparatorCalcMain!$C$226:$G$226,1,E$3))</f>
        <v>0</v>
      </c>
      <c r="F12" s="158">
        <f>IF('Deal Comparator'!inpOptMortgageType=1,0,INDEX(LoanComparatorCalcMain!$C$226:$G$226,1,F$3))</f>
        <v>0</v>
      </c>
      <c r="G12" s="159">
        <f>IF('Deal Comparator'!inpOptMortgageType=1,0,INDEX(LoanComparatorCalcMain!$C$226:$G$226,1,G$3))</f>
        <v>0</v>
      </c>
      <c r="H12" s="173">
        <f>IF('Deal Comparator'!inpOptMortgageType=1,
INDEX(LoanComparatorCalcMain!$C$288:$G$288,1,H$3),
INDEX(LoanComparatorCalcMain!$C$304:$G$304,1,H$3))</f>
        <v>0</v>
      </c>
      <c r="I12" s="81">
        <f>IF('Deal Comparator'!inpOptMortgageType=1,
INDEX(LoanComparatorCalcMain!$C$288:$G$288,1,I$3),
INDEX(LoanComparatorCalcMain!$C$304:$G$304,1,I$3))</f>
        <v>0</v>
      </c>
      <c r="J12" s="81">
        <f>IF('Deal Comparator'!inpOptMortgageType=1,
INDEX(LoanComparatorCalcMain!$C$288:$G$288,1,J$3),
INDEX(LoanComparatorCalcMain!$C$304:$G$304,1,J$3))</f>
        <v>0</v>
      </c>
      <c r="K12" s="81">
        <f>IF('Deal Comparator'!inpOptMortgageType=1,
INDEX(LoanComparatorCalcMain!$C$288:$G$288,1,K$3),
INDEX(LoanComparatorCalcMain!$C$304:$G$304,1,K$3))</f>
        <v>0</v>
      </c>
      <c r="L12" s="174">
        <f>IF('Deal Comparator'!inpOptMortgageType=1,
INDEX(LoanComparatorCalcMain!$C$288:$G$288,1,L$3),
INDEX(LoanComparatorCalcMain!$C$304:$G$304,1,L$3))</f>
        <v>0</v>
      </c>
    </row>
    <row r="13" spans="1:12" ht="13.5" thickBot="1" x14ac:dyDescent="0.25">
      <c r="A13" s="89" t="s">
        <v>78</v>
      </c>
      <c r="B13" s="2"/>
      <c r="C13" s="165">
        <f>IF('Deal Comparator'!inpOptMortgageType=1,
INDEX(LoanComparatorCalcMain!$C$233:$G$233,1,C$3),
INDEX(LoanComparatorCalcMain!$C$242:$G$242,1,C$3))</f>
        <v>0</v>
      </c>
      <c r="D13" s="166">
        <f>IF('Deal Comparator'!inpOptMortgageType=1,
INDEX(LoanComparatorCalcMain!$C$233:$G$233,1,D$3),
INDEX(LoanComparatorCalcMain!$C$242:$G$242,1,D$3))</f>
        <v>0</v>
      </c>
      <c r="E13" s="166">
        <f>IF('Deal Comparator'!inpOptMortgageType=1,
INDEX(LoanComparatorCalcMain!$C$233:$G$233,1,E$3),
INDEX(LoanComparatorCalcMain!$C$242:$G$242,1,E$3))</f>
        <v>0</v>
      </c>
      <c r="F13" s="166">
        <f>IF('Deal Comparator'!inpOptMortgageType=1,
INDEX(LoanComparatorCalcMain!$C$233:$G$233,1,F$3),
INDEX(LoanComparatorCalcMain!$C$242:$G$242,1,F$3))</f>
        <v>0</v>
      </c>
      <c r="G13" s="167">
        <f>IF('Deal Comparator'!inpOptMortgageType=1,
INDEX(LoanComparatorCalcMain!$C$233:$G$233,1,G$3),
INDEX(LoanComparatorCalcMain!$C$242:$G$242,1,G$3))</f>
        <v>0</v>
      </c>
      <c r="H13" s="172">
        <f>IF('Deal Comparator'!inpOptMortgageType=1,
INDEX(LoanComparatorCalcMain!$C$311:$G$311,1,H$3),
INDEX(LoanComparatorCalcMain!$C$321:$G$321,1,H$3))</f>
        <v>0</v>
      </c>
      <c r="I13" s="16">
        <f>IF('Deal Comparator'!inpOptMortgageType=1,
INDEX(LoanComparatorCalcMain!$C$311:$G$311,1,I$3),
INDEX(LoanComparatorCalcMain!$C$321:$G$321,1,I$3))</f>
        <v>0</v>
      </c>
      <c r="J13" s="16">
        <f>IF('Deal Comparator'!inpOptMortgageType=1,
INDEX(LoanComparatorCalcMain!$C$311:$G$311,1,J$3),
INDEX(LoanComparatorCalcMain!$C$321:$G$321,1,J$3))</f>
        <v>0</v>
      </c>
      <c r="K13" s="16">
        <f>IF('Deal Comparator'!inpOptMortgageType=1,
INDEX(LoanComparatorCalcMain!$C$311:$G$311,1,K$3),
INDEX(LoanComparatorCalcMain!$C$321:$G$321,1,K$3))</f>
        <v>0</v>
      </c>
      <c r="L13" s="8">
        <f>IF('Deal Comparator'!inpOptMortgageType=1,
INDEX(LoanComparatorCalcMain!$C$311:$G$311,1,L$3),
INDEX(LoanComparatorCalcMain!$C$321:$G$321,1,L$3))</f>
        <v>0</v>
      </c>
    </row>
    <row r="14" spans="1:12" ht="13.5" thickBot="1" x14ac:dyDescent="0.25">
      <c r="A14" s="91" t="s">
        <v>77</v>
      </c>
      <c r="B14" s="2"/>
      <c r="C14" s="110"/>
      <c r="D14" s="110"/>
      <c r="E14" s="110"/>
      <c r="F14" s="110"/>
      <c r="G14" s="111"/>
      <c r="H14" s="175">
        <f>IF('Deal Comparator'!inpOptMortgageType=1,
INDEX(LoanComparatorCalcMain!$C$312:$G$312,1,H$3),
INDEX(LoanComparatorCalcMain!$C$322:$G$322,1,H$3))</f>
        <v>0</v>
      </c>
      <c r="I14" s="176">
        <f>IF('Deal Comparator'!inpOptMortgageType=1,
INDEX(LoanComparatorCalcMain!$C$312:$G$312,1,I$3),
INDEX(LoanComparatorCalcMain!$C$322:$G$322,1,I$3))</f>
        <v>0</v>
      </c>
      <c r="J14" s="176">
        <f>IF('Deal Comparator'!inpOptMortgageType=1,
INDEX(LoanComparatorCalcMain!$C$312:$G$312,1,J$3),
INDEX(LoanComparatorCalcMain!$C$322:$G$322,1,J$3))</f>
        <v>0</v>
      </c>
      <c r="K14" s="176">
        <f>IF('Deal Comparator'!inpOptMortgageType=1,
INDEX(LoanComparatorCalcMain!$C$312:$G$312,1,K$3),
INDEX(LoanComparatorCalcMain!$C$322:$G$322,1,K$3))</f>
        <v>0</v>
      </c>
      <c r="L14" s="9">
        <f>IF('Deal Comparator'!inpOptMortgageType=1,
INDEX(LoanComparatorCalcMain!$C$312:$G$312,1,L$3),
INDEX(LoanComparatorCalcMain!$C$322:$G$322,1,L$3))</f>
        <v>0</v>
      </c>
    </row>
    <row r="15" spans="1:12" ht="13.5" thickBot="1" x14ac:dyDescent="0.25">
      <c r="C15" s="87"/>
      <c r="D15" s="87"/>
      <c r="E15" s="87"/>
      <c r="F15" s="87"/>
      <c r="G15" s="87"/>
      <c r="H15" s="87"/>
      <c r="I15" s="87"/>
      <c r="J15" s="87"/>
      <c r="K15" s="87"/>
      <c r="L15" s="87"/>
    </row>
    <row r="16" spans="1:12" ht="25.5" x14ac:dyDescent="0.2">
      <c r="A16" s="75" t="str">
        <f>"Months" &amp; CHAR(10) &amp; "1.." &amp; ptrValMaxTermLength</f>
        <v>Months
1..600</v>
      </c>
      <c r="C16" s="177" t="s">
        <v>45</v>
      </c>
      <c r="D16" s="178" t="s">
        <v>45</v>
      </c>
      <c r="E16" s="178" t="s">
        <v>45</v>
      </c>
      <c r="F16" s="178" t="s">
        <v>45</v>
      </c>
      <c r="G16" s="179" t="s">
        <v>45</v>
      </c>
      <c r="H16" s="180" t="s">
        <v>46</v>
      </c>
      <c r="I16" s="180" t="s">
        <v>46</v>
      </c>
      <c r="J16" s="180" t="s">
        <v>46</v>
      </c>
      <c r="K16" s="180" t="s">
        <v>46</v>
      </c>
      <c r="L16" s="181" t="s">
        <v>46</v>
      </c>
    </row>
    <row r="17" spans="1:12" x14ac:dyDescent="0.2">
      <c r="A17" s="86"/>
      <c r="C17" s="162">
        <f>INDEX(LoanComparatorCalcMain!$C$156:$G$156,1,C$3)</f>
        <v>0</v>
      </c>
      <c r="D17" s="79">
        <f>INDEX(LoanComparatorCalcMain!$C$156:$G$156,1,D$3)</f>
        <v>0</v>
      </c>
      <c r="E17" s="79">
        <f>INDEX(LoanComparatorCalcMain!$C$156:$G$156,1,E$3)</f>
        <v>0</v>
      </c>
      <c r="F17" s="79">
        <f>INDEX(LoanComparatorCalcMain!$C$156:$G$156,1,F$3)</f>
        <v>0</v>
      </c>
      <c r="G17" s="106">
        <f>INDEX(LoanComparatorCalcMain!$C$156:$G$156,1,G$3)</f>
        <v>0</v>
      </c>
      <c r="H17" s="16">
        <f>INDEX(LoanComparatorCalcMain!$C$156:$G$156,1,H$3)</f>
        <v>0</v>
      </c>
      <c r="I17" s="16">
        <f>INDEX(LoanComparatorCalcMain!$C$156:$G$156,1,I$3)</f>
        <v>0</v>
      </c>
      <c r="J17" s="16">
        <f>INDEX(LoanComparatorCalcMain!$C$156:$G$156,1,J$3)</f>
        <v>0</v>
      </c>
      <c r="K17" s="16">
        <f>INDEX(LoanComparatorCalcMain!$C$156:$G$156,1,K$3)</f>
        <v>0</v>
      </c>
      <c r="L17" s="8">
        <f>INDEX(LoanComparatorCalcMain!$C$156:$G$156,1,L$3)</f>
        <v>0</v>
      </c>
    </row>
    <row r="18" spans="1:12" x14ac:dyDescent="0.2">
      <c r="A18" s="76">
        <v>1</v>
      </c>
      <c r="B18" s="2"/>
      <c r="C18" s="182">
        <f t="shared" ref="C18:G27" si="0">IF(C$6&gt;=$A18,C$9,IF(C$7&gt;=$A18,C$10,(C$8&gt;=$A18)*C$11))+(INT(C$5)=$A18)*(C$12+C$13)</f>
        <v>0</v>
      </c>
      <c r="D18" s="82">
        <f t="shared" si="0"/>
        <v>0</v>
      </c>
      <c r="E18" s="82">
        <f t="shared" si="0"/>
        <v>0</v>
      </c>
      <c r="F18" s="82">
        <f t="shared" si="0"/>
        <v>0</v>
      </c>
      <c r="G18" s="108">
        <f t="shared" si="0"/>
        <v>0</v>
      </c>
      <c r="H18" s="15">
        <f t="shared" ref="H18:L27" si="1">IF(H$6&gt;=$A18,H$9,IF(H$7&gt;=$A18,H$10,(H$8&gt;=$A18)*H$11))+(INT(H$5)=$A18)*(H$12+H$13+H$14)</f>
        <v>0</v>
      </c>
      <c r="I18" s="15">
        <f t="shared" si="1"/>
        <v>0</v>
      </c>
      <c r="J18" s="15">
        <f t="shared" si="1"/>
        <v>0</v>
      </c>
      <c r="K18" s="15">
        <f t="shared" si="1"/>
        <v>0</v>
      </c>
      <c r="L18" s="183">
        <f t="shared" si="1"/>
        <v>0</v>
      </c>
    </row>
    <row r="19" spans="1:12" x14ac:dyDescent="0.2">
      <c r="A19" s="77">
        <v>2</v>
      </c>
      <c r="C19" s="184">
        <f t="shared" si="0"/>
        <v>0</v>
      </c>
      <c r="D19" s="80">
        <f t="shared" si="0"/>
        <v>0</v>
      </c>
      <c r="E19" s="80">
        <f t="shared" si="0"/>
        <v>0</v>
      </c>
      <c r="F19" s="80">
        <f t="shared" si="0"/>
        <v>0</v>
      </c>
      <c r="G19" s="109">
        <f t="shared" si="0"/>
        <v>0</v>
      </c>
      <c r="H19" s="16">
        <f t="shared" si="1"/>
        <v>0</v>
      </c>
      <c r="I19" s="16">
        <f t="shared" si="1"/>
        <v>0</v>
      </c>
      <c r="J19" s="16">
        <f t="shared" si="1"/>
        <v>0</v>
      </c>
      <c r="K19" s="16">
        <f t="shared" si="1"/>
        <v>0</v>
      </c>
      <c r="L19" s="8">
        <f t="shared" si="1"/>
        <v>0</v>
      </c>
    </row>
    <row r="20" spans="1:12" x14ac:dyDescent="0.2">
      <c r="A20" s="77">
        <v>3</v>
      </c>
      <c r="C20" s="184">
        <f t="shared" si="0"/>
        <v>0</v>
      </c>
      <c r="D20" s="80">
        <f t="shared" si="0"/>
        <v>0</v>
      </c>
      <c r="E20" s="80">
        <f t="shared" si="0"/>
        <v>0</v>
      </c>
      <c r="F20" s="80">
        <f t="shared" si="0"/>
        <v>0</v>
      </c>
      <c r="G20" s="109">
        <f t="shared" si="0"/>
        <v>0</v>
      </c>
      <c r="H20" s="16">
        <f t="shared" si="1"/>
        <v>0</v>
      </c>
      <c r="I20" s="16">
        <f t="shared" si="1"/>
        <v>0</v>
      </c>
      <c r="J20" s="16">
        <f t="shared" si="1"/>
        <v>0</v>
      </c>
      <c r="K20" s="16">
        <f t="shared" si="1"/>
        <v>0</v>
      </c>
      <c r="L20" s="8">
        <f t="shared" si="1"/>
        <v>0</v>
      </c>
    </row>
    <row r="21" spans="1:12" x14ac:dyDescent="0.2">
      <c r="A21" s="77">
        <v>4</v>
      </c>
      <c r="C21" s="184">
        <f t="shared" si="0"/>
        <v>0</v>
      </c>
      <c r="D21" s="80">
        <f t="shared" si="0"/>
        <v>0</v>
      </c>
      <c r="E21" s="80">
        <f t="shared" si="0"/>
        <v>0</v>
      </c>
      <c r="F21" s="80">
        <f t="shared" si="0"/>
        <v>0</v>
      </c>
      <c r="G21" s="109">
        <f t="shared" si="0"/>
        <v>0</v>
      </c>
      <c r="H21" s="16">
        <f t="shared" si="1"/>
        <v>0</v>
      </c>
      <c r="I21" s="16">
        <f t="shared" si="1"/>
        <v>0</v>
      </c>
      <c r="J21" s="16">
        <f t="shared" si="1"/>
        <v>0</v>
      </c>
      <c r="K21" s="16">
        <f t="shared" si="1"/>
        <v>0</v>
      </c>
      <c r="L21" s="8">
        <f t="shared" si="1"/>
        <v>0</v>
      </c>
    </row>
    <row r="22" spans="1:12" x14ac:dyDescent="0.2">
      <c r="A22" s="77">
        <v>5</v>
      </c>
      <c r="C22" s="184">
        <f t="shared" si="0"/>
        <v>0</v>
      </c>
      <c r="D22" s="80">
        <f t="shared" si="0"/>
        <v>0</v>
      </c>
      <c r="E22" s="80">
        <f t="shared" si="0"/>
        <v>0</v>
      </c>
      <c r="F22" s="80">
        <f t="shared" si="0"/>
        <v>0</v>
      </c>
      <c r="G22" s="109">
        <f t="shared" si="0"/>
        <v>0</v>
      </c>
      <c r="H22" s="16">
        <f t="shared" si="1"/>
        <v>0</v>
      </c>
      <c r="I22" s="16">
        <f t="shared" si="1"/>
        <v>0</v>
      </c>
      <c r="J22" s="16">
        <f t="shared" si="1"/>
        <v>0</v>
      </c>
      <c r="K22" s="16">
        <f t="shared" si="1"/>
        <v>0</v>
      </c>
      <c r="L22" s="8">
        <f t="shared" si="1"/>
        <v>0</v>
      </c>
    </row>
    <row r="23" spans="1:12" x14ac:dyDescent="0.2">
      <c r="A23" s="77">
        <v>6</v>
      </c>
      <c r="C23" s="184">
        <f t="shared" si="0"/>
        <v>0</v>
      </c>
      <c r="D23" s="80">
        <f t="shared" si="0"/>
        <v>0</v>
      </c>
      <c r="E23" s="80">
        <f t="shared" si="0"/>
        <v>0</v>
      </c>
      <c r="F23" s="80">
        <f t="shared" si="0"/>
        <v>0</v>
      </c>
      <c r="G23" s="109">
        <f t="shared" si="0"/>
        <v>0</v>
      </c>
      <c r="H23" s="16">
        <f t="shared" si="1"/>
        <v>0</v>
      </c>
      <c r="I23" s="16">
        <f t="shared" si="1"/>
        <v>0</v>
      </c>
      <c r="J23" s="16">
        <f t="shared" si="1"/>
        <v>0</v>
      </c>
      <c r="K23" s="16">
        <f t="shared" si="1"/>
        <v>0</v>
      </c>
      <c r="L23" s="8">
        <f t="shared" si="1"/>
        <v>0</v>
      </c>
    </row>
    <row r="24" spans="1:12" x14ac:dyDescent="0.2">
      <c r="A24" s="77">
        <v>7</v>
      </c>
      <c r="C24" s="184">
        <f t="shared" si="0"/>
        <v>0</v>
      </c>
      <c r="D24" s="80">
        <f t="shared" si="0"/>
        <v>0</v>
      </c>
      <c r="E24" s="80">
        <f t="shared" si="0"/>
        <v>0</v>
      </c>
      <c r="F24" s="80">
        <f t="shared" si="0"/>
        <v>0</v>
      </c>
      <c r="G24" s="109">
        <f t="shared" si="0"/>
        <v>0</v>
      </c>
      <c r="H24" s="16">
        <f t="shared" si="1"/>
        <v>0</v>
      </c>
      <c r="I24" s="16">
        <f t="shared" si="1"/>
        <v>0</v>
      </c>
      <c r="J24" s="16">
        <f t="shared" si="1"/>
        <v>0</v>
      </c>
      <c r="K24" s="16">
        <f t="shared" si="1"/>
        <v>0</v>
      </c>
      <c r="L24" s="8">
        <f t="shared" si="1"/>
        <v>0</v>
      </c>
    </row>
    <row r="25" spans="1:12" x14ac:dyDescent="0.2">
      <c r="A25" s="77">
        <v>8</v>
      </c>
      <c r="C25" s="184">
        <f t="shared" si="0"/>
        <v>0</v>
      </c>
      <c r="D25" s="80">
        <f t="shared" si="0"/>
        <v>0</v>
      </c>
      <c r="E25" s="80">
        <f t="shared" si="0"/>
        <v>0</v>
      </c>
      <c r="F25" s="80">
        <f t="shared" si="0"/>
        <v>0</v>
      </c>
      <c r="G25" s="109">
        <f t="shared" si="0"/>
        <v>0</v>
      </c>
      <c r="H25" s="16">
        <f t="shared" si="1"/>
        <v>0</v>
      </c>
      <c r="I25" s="16">
        <f t="shared" si="1"/>
        <v>0</v>
      </c>
      <c r="J25" s="16">
        <f t="shared" si="1"/>
        <v>0</v>
      </c>
      <c r="K25" s="16">
        <f t="shared" si="1"/>
        <v>0</v>
      </c>
      <c r="L25" s="8">
        <f t="shared" si="1"/>
        <v>0</v>
      </c>
    </row>
    <row r="26" spans="1:12" x14ac:dyDescent="0.2">
      <c r="A26" s="77">
        <v>9</v>
      </c>
      <c r="C26" s="184">
        <f t="shared" si="0"/>
        <v>0</v>
      </c>
      <c r="D26" s="80">
        <f t="shared" si="0"/>
        <v>0</v>
      </c>
      <c r="E26" s="80">
        <f t="shared" si="0"/>
        <v>0</v>
      </c>
      <c r="F26" s="80">
        <f t="shared" si="0"/>
        <v>0</v>
      </c>
      <c r="G26" s="109">
        <f t="shared" si="0"/>
        <v>0</v>
      </c>
      <c r="H26" s="16">
        <f t="shared" si="1"/>
        <v>0</v>
      </c>
      <c r="I26" s="16">
        <f t="shared" si="1"/>
        <v>0</v>
      </c>
      <c r="J26" s="16">
        <f t="shared" si="1"/>
        <v>0</v>
      </c>
      <c r="K26" s="16">
        <f t="shared" si="1"/>
        <v>0</v>
      </c>
      <c r="L26" s="8">
        <f t="shared" si="1"/>
        <v>0</v>
      </c>
    </row>
    <row r="27" spans="1:12" x14ac:dyDescent="0.2">
      <c r="A27" s="77">
        <v>10</v>
      </c>
      <c r="C27" s="184">
        <f t="shared" si="0"/>
        <v>0</v>
      </c>
      <c r="D27" s="80">
        <f t="shared" si="0"/>
        <v>0</v>
      </c>
      <c r="E27" s="80">
        <f t="shared" si="0"/>
        <v>0</v>
      </c>
      <c r="F27" s="80">
        <f t="shared" si="0"/>
        <v>0</v>
      </c>
      <c r="G27" s="109">
        <f t="shared" si="0"/>
        <v>0</v>
      </c>
      <c r="H27" s="16">
        <f t="shared" si="1"/>
        <v>0</v>
      </c>
      <c r="I27" s="16">
        <f t="shared" si="1"/>
        <v>0</v>
      </c>
      <c r="J27" s="16">
        <f t="shared" si="1"/>
        <v>0</v>
      </c>
      <c r="K27" s="16">
        <f t="shared" si="1"/>
        <v>0</v>
      </c>
      <c r="L27" s="8">
        <f t="shared" si="1"/>
        <v>0</v>
      </c>
    </row>
    <row r="28" spans="1:12" x14ac:dyDescent="0.2">
      <c r="A28" s="77">
        <v>11</v>
      </c>
      <c r="C28" s="184">
        <f t="shared" ref="C28:G37" si="2">IF(C$6&gt;=$A28,C$9,IF(C$7&gt;=$A28,C$10,(C$8&gt;=$A28)*C$11))+(INT(C$5)=$A28)*(C$12+C$13)</f>
        <v>0</v>
      </c>
      <c r="D28" s="80">
        <f t="shared" si="2"/>
        <v>0</v>
      </c>
      <c r="E28" s="80">
        <f t="shared" si="2"/>
        <v>0</v>
      </c>
      <c r="F28" s="80">
        <f t="shared" si="2"/>
        <v>0</v>
      </c>
      <c r="G28" s="109">
        <f t="shared" si="2"/>
        <v>0</v>
      </c>
      <c r="H28" s="16">
        <f t="shared" ref="H28:L37" si="3">IF(H$6&gt;=$A28,H$9,IF(H$7&gt;=$A28,H$10,(H$8&gt;=$A28)*H$11))+(INT(H$5)=$A28)*(H$12+H$13+H$14)</f>
        <v>0</v>
      </c>
      <c r="I28" s="16">
        <f t="shared" si="3"/>
        <v>0</v>
      </c>
      <c r="J28" s="16">
        <f t="shared" si="3"/>
        <v>0</v>
      </c>
      <c r="K28" s="16">
        <f t="shared" si="3"/>
        <v>0</v>
      </c>
      <c r="L28" s="8">
        <f t="shared" si="3"/>
        <v>0</v>
      </c>
    </row>
    <row r="29" spans="1:12" x14ac:dyDescent="0.2">
      <c r="A29" s="77">
        <v>12</v>
      </c>
      <c r="C29" s="184">
        <f t="shared" si="2"/>
        <v>0</v>
      </c>
      <c r="D29" s="80">
        <f t="shared" si="2"/>
        <v>0</v>
      </c>
      <c r="E29" s="80">
        <f t="shared" si="2"/>
        <v>0</v>
      </c>
      <c r="F29" s="80">
        <f t="shared" si="2"/>
        <v>0</v>
      </c>
      <c r="G29" s="109">
        <f t="shared" si="2"/>
        <v>0</v>
      </c>
      <c r="H29" s="16">
        <f t="shared" si="3"/>
        <v>0</v>
      </c>
      <c r="I29" s="16">
        <f t="shared" si="3"/>
        <v>0</v>
      </c>
      <c r="J29" s="16">
        <f t="shared" si="3"/>
        <v>0</v>
      </c>
      <c r="K29" s="16">
        <f t="shared" si="3"/>
        <v>0</v>
      </c>
      <c r="L29" s="8">
        <f t="shared" si="3"/>
        <v>0</v>
      </c>
    </row>
    <row r="30" spans="1:12" x14ac:dyDescent="0.2">
      <c r="A30" s="77">
        <v>13</v>
      </c>
      <c r="C30" s="184">
        <f t="shared" si="2"/>
        <v>0</v>
      </c>
      <c r="D30" s="80">
        <f t="shared" si="2"/>
        <v>0</v>
      </c>
      <c r="E30" s="80">
        <f t="shared" si="2"/>
        <v>0</v>
      </c>
      <c r="F30" s="80">
        <f t="shared" si="2"/>
        <v>0</v>
      </c>
      <c r="G30" s="109">
        <f t="shared" si="2"/>
        <v>0</v>
      </c>
      <c r="H30" s="16">
        <f t="shared" si="3"/>
        <v>0</v>
      </c>
      <c r="I30" s="16">
        <f t="shared" si="3"/>
        <v>0</v>
      </c>
      <c r="J30" s="16">
        <f t="shared" si="3"/>
        <v>0</v>
      </c>
      <c r="K30" s="16">
        <f t="shared" si="3"/>
        <v>0</v>
      </c>
      <c r="L30" s="8">
        <f t="shared" si="3"/>
        <v>0</v>
      </c>
    </row>
    <row r="31" spans="1:12" x14ac:dyDescent="0.2">
      <c r="A31" s="77">
        <v>14</v>
      </c>
      <c r="C31" s="184">
        <f t="shared" si="2"/>
        <v>0</v>
      </c>
      <c r="D31" s="80">
        <f t="shared" si="2"/>
        <v>0</v>
      </c>
      <c r="E31" s="80">
        <f t="shared" si="2"/>
        <v>0</v>
      </c>
      <c r="F31" s="80">
        <f t="shared" si="2"/>
        <v>0</v>
      </c>
      <c r="G31" s="109">
        <f t="shared" si="2"/>
        <v>0</v>
      </c>
      <c r="H31" s="16">
        <f t="shared" si="3"/>
        <v>0</v>
      </c>
      <c r="I31" s="16">
        <f t="shared" si="3"/>
        <v>0</v>
      </c>
      <c r="J31" s="16">
        <f t="shared" si="3"/>
        <v>0</v>
      </c>
      <c r="K31" s="16">
        <f t="shared" si="3"/>
        <v>0</v>
      </c>
      <c r="L31" s="8">
        <f t="shared" si="3"/>
        <v>0</v>
      </c>
    </row>
    <row r="32" spans="1:12" x14ac:dyDescent="0.2">
      <c r="A32" s="77">
        <v>15</v>
      </c>
      <c r="C32" s="184">
        <f t="shared" si="2"/>
        <v>0</v>
      </c>
      <c r="D32" s="80">
        <f t="shared" si="2"/>
        <v>0</v>
      </c>
      <c r="E32" s="80">
        <f t="shared" si="2"/>
        <v>0</v>
      </c>
      <c r="F32" s="80">
        <f t="shared" si="2"/>
        <v>0</v>
      </c>
      <c r="G32" s="109">
        <f t="shared" si="2"/>
        <v>0</v>
      </c>
      <c r="H32" s="16">
        <f t="shared" si="3"/>
        <v>0</v>
      </c>
      <c r="I32" s="16">
        <f t="shared" si="3"/>
        <v>0</v>
      </c>
      <c r="J32" s="16">
        <f t="shared" si="3"/>
        <v>0</v>
      </c>
      <c r="K32" s="16">
        <f t="shared" si="3"/>
        <v>0</v>
      </c>
      <c r="L32" s="8">
        <f t="shared" si="3"/>
        <v>0</v>
      </c>
    </row>
    <row r="33" spans="1:12" x14ac:dyDescent="0.2">
      <c r="A33" s="77">
        <v>16</v>
      </c>
      <c r="C33" s="184">
        <f t="shared" si="2"/>
        <v>0</v>
      </c>
      <c r="D33" s="80">
        <f t="shared" si="2"/>
        <v>0</v>
      </c>
      <c r="E33" s="80">
        <f t="shared" si="2"/>
        <v>0</v>
      </c>
      <c r="F33" s="80">
        <f t="shared" si="2"/>
        <v>0</v>
      </c>
      <c r="G33" s="109">
        <f t="shared" si="2"/>
        <v>0</v>
      </c>
      <c r="H33" s="16">
        <f t="shared" si="3"/>
        <v>0</v>
      </c>
      <c r="I33" s="16">
        <f t="shared" si="3"/>
        <v>0</v>
      </c>
      <c r="J33" s="16">
        <f t="shared" si="3"/>
        <v>0</v>
      </c>
      <c r="K33" s="16">
        <f t="shared" si="3"/>
        <v>0</v>
      </c>
      <c r="L33" s="8">
        <f t="shared" si="3"/>
        <v>0</v>
      </c>
    </row>
    <row r="34" spans="1:12" x14ac:dyDescent="0.2">
      <c r="A34" s="77">
        <v>17</v>
      </c>
      <c r="C34" s="184">
        <f t="shared" si="2"/>
        <v>0</v>
      </c>
      <c r="D34" s="80">
        <f t="shared" si="2"/>
        <v>0</v>
      </c>
      <c r="E34" s="80">
        <f t="shared" si="2"/>
        <v>0</v>
      </c>
      <c r="F34" s="80">
        <f t="shared" si="2"/>
        <v>0</v>
      </c>
      <c r="G34" s="109">
        <f t="shared" si="2"/>
        <v>0</v>
      </c>
      <c r="H34" s="16">
        <f t="shared" si="3"/>
        <v>0</v>
      </c>
      <c r="I34" s="16">
        <f t="shared" si="3"/>
        <v>0</v>
      </c>
      <c r="J34" s="16">
        <f t="shared" si="3"/>
        <v>0</v>
      </c>
      <c r="K34" s="16">
        <f t="shared" si="3"/>
        <v>0</v>
      </c>
      <c r="L34" s="8">
        <f t="shared" si="3"/>
        <v>0</v>
      </c>
    </row>
    <row r="35" spans="1:12" x14ac:dyDescent="0.2">
      <c r="A35" s="77">
        <v>18</v>
      </c>
      <c r="C35" s="184">
        <f t="shared" si="2"/>
        <v>0</v>
      </c>
      <c r="D35" s="80">
        <f t="shared" si="2"/>
        <v>0</v>
      </c>
      <c r="E35" s="80">
        <f t="shared" si="2"/>
        <v>0</v>
      </c>
      <c r="F35" s="80">
        <f t="shared" si="2"/>
        <v>0</v>
      </c>
      <c r="G35" s="109">
        <f t="shared" si="2"/>
        <v>0</v>
      </c>
      <c r="H35" s="16">
        <f t="shared" si="3"/>
        <v>0</v>
      </c>
      <c r="I35" s="16">
        <f t="shared" si="3"/>
        <v>0</v>
      </c>
      <c r="J35" s="16">
        <f t="shared" si="3"/>
        <v>0</v>
      </c>
      <c r="K35" s="16">
        <f t="shared" si="3"/>
        <v>0</v>
      </c>
      <c r="L35" s="8">
        <f t="shared" si="3"/>
        <v>0</v>
      </c>
    </row>
    <row r="36" spans="1:12" x14ac:dyDescent="0.2">
      <c r="A36" s="77">
        <v>19</v>
      </c>
      <c r="C36" s="184">
        <f t="shared" si="2"/>
        <v>0</v>
      </c>
      <c r="D36" s="80">
        <f t="shared" si="2"/>
        <v>0</v>
      </c>
      <c r="E36" s="80">
        <f t="shared" si="2"/>
        <v>0</v>
      </c>
      <c r="F36" s="80">
        <f t="shared" si="2"/>
        <v>0</v>
      </c>
      <c r="G36" s="109">
        <f t="shared" si="2"/>
        <v>0</v>
      </c>
      <c r="H36" s="16">
        <f t="shared" si="3"/>
        <v>0</v>
      </c>
      <c r="I36" s="16">
        <f t="shared" si="3"/>
        <v>0</v>
      </c>
      <c r="J36" s="16">
        <f t="shared" si="3"/>
        <v>0</v>
      </c>
      <c r="K36" s="16">
        <f t="shared" si="3"/>
        <v>0</v>
      </c>
      <c r="L36" s="8">
        <f t="shared" si="3"/>
        <v>0</v>
      </c>
    </row>
    <row r="37" spans="1:12" x14ac:dyDescent="0.2">
      <c r="A37" s="77">
        <v>20</v>
      </c>
      <c r="C37" s="184">
        <f t="shared" si="2"/>
        <v>0</v>
      </c>
      <c r="D37" s="80">
        <f t="shared" si="2"/>
        <v>0</v>
      </c>
      <c r="E37" s="80">
        <f t="shared" si="2"/>
        <v>0</v>
      </c>
      <c r="F37" s="80">
        <f t="shared" si="2"/>
        <v>0</v>
      </c>
      <c r="G37" s="109">
        <f t="shared" si="2"/>
        <v>0</v>
      </c>
      <c r="H37" s="16">
        <f t="shared" si="3"/>
        <v>0</v>
      </c>
      <c r="I37" s="16">
        <f t="shared" si="3"/>
        <v>0</v>
      </c>
      <c r="J37" s="16">
        <f t="shared" si="3"/>
        <v>0</v>
      </c>
      <c r="K37" s="16">
        <f t="shared" si="3"/>
        <v>0</v>
      </c>
      <c r="L37" s="8">
        <f t="shared" si="3"/>
        <v>0</v>
      </c>
    </row>
    <row r="38" spans="1:12" x14ac:dyDescent="0.2">
      <c r="A38" s="77">
        <v>21</v>
      </c>
      <c r="C38" s="184">
        <f t="shared" ref="C38:G47" si="4">IF(C$6&gt;=$A38,C$9,IF(C$7&gt;=$A38,C$10,(C$8&gt;=$A38)*C$11))+(INT(C$5)=$A38)*(C$12+C$13)</f>
        <v>0</v>
      </c>
      <c r="D38" s="80">
        <f t="shared" si="4"/>
        <v>0</v>
      </c>
      <c r="E38" s="80">
        <f t="shared" si="4"/>
        <v>0</v>
      </c>
      <c r="F38" s="80">
        <f t="shared" si="4"/>
        <v>0</v>
      </c>
      <c r="G38" s="109">
        <f t="shared" si="4"/>
        <v>0</v>
      </c>
      <c r="H38" s="16">
        <f t="shared" ref="H38:L47" si="5">IF(H$6&gt;=$A38,H$9,IF(H$7&gt;=$A38,H$10,(H$8&gt;=$A38)*H$11))+(INT(H$5)=$A38)*(H$12+H$13+H$14)</f>
        <v>0</v>
      </c>
      <c r="I38" s="16">
        <f t="shared" si="5"/>
        <v>0</v>
      </c>
      <c r="J38" s="16">
        <f t="shared" si="5"/>
        <v>0</v>
      </c>
      <c r="K38" s="16">
        <f t="shared" si="5"/>
        <v>0</v>
      </c>
      <c r="L38" s="8">
        <f t="shared" si="5"/>
        <v>0</v>
      </c>
    </row>
    <row r="39" spans="1:12" x14ac:dyDescent="0.2">
      <c r="A39" s="77">
        <v>22</v>
      </c>
      <c r="C39" s="184">
        <f t="shared" si="4"/>
        <v>0</v>
      </c>
      <c r="D39" s="80">
        <f t="shared" si="4"/>
        <v>0</v>
      </c>
      <c r="E39" s="80">
        <f t="shared" si="4"/>
        <v>0</v>
      </c>
      <c r="F39" s="80">
        <f t="shared" si="4"/>
        <v>0</v>
      </c>
      <c r="G39" s="109">
        <f t="shared" si="4"/>
        <v>0</v>
      </c>
      <c r="H39" s="16">
        <f t="shared" si="5"/>
        <v>0</v>
      </c>
      <c r="I39" s="16">
        <f t="shared" si="5"/>
        <v>0</v>
      </c>
      <c r="J39" s="16">
        <f t="shared" si="5"/>
        <v>0</v>
      </c>
      <c r="K39" s="16">
        <f t="shared" si="5"/>
        <v>0</v>
      </c>
      <c r="L39" s="8">
        <f t="shared" si="5"/>
        <v>0</v>
      </c>
    </row>
    <row r="40" spans="1:12" x14ac:dyDescent="0.2">
      <c r="A40" s="77">
        <v>23</v>
      </c>
      <c r="C40" s="184">
        <f t="shared" si="4"/>
        <v>0</v>
      </c>
      <c r="D40" s="80">
        <f t="shared" si="4"/>
        <v>0</v>
      </c>
      <c r="E40" s="80">
        <f t="shared" si="4"/>
        <v>0</v>
      </c>
      <c r="F40" s="80">
        <f t="shared" si="4"/>
        <v>0</v>
      </c>
      <c r="G40" s="109">
        <f t="shared" si="4"/>
        <v>0</v>
      </c>
      <c r="H40" s="16">
        <f t="shared" si="5"/>
        <v>0</v>
      </c>
      <c r="I40" s="16">
        <f t="shared" si="5"/>
        <v>0</v>
      </c>
      <c r="J40" s="16">
        <f t="shared" si="5"/>
        <v>0</v>
      </c>
      <c r="K40" s="16">
        <f t="shared" si="5"/>
        <v>0</v>
      </c>
      <c r="L40" s="8">
        <f t="shared" si="5"/>
        <v>0</v>
      </c>
    </row>
    <row r="41" spans="1:12" x14ac:dyDescent="0.2">
      <c r="A41" s="77">
        <v>24</v>
      </c>
      <c r="C41" s="184">
        <f t="shared" si="4"/>
        <v>0</v>
      </c>
      <c r="D41" s="80">
        <f t="shared" si="4"/>
        <v>0</v>
      </c>
      <c r="E41" s="80">
        <f t="shared" si="4"/>
        <v>0</v>
      </c>
      <c r="F41" s="80">
        <f t="shared" si="4"/>
        <v>0</v>
      </c>
      <c r="G41" s="109">
        <f t="shared" si="4"/>
        <v>0</v>
      </c>
      <c r="H41" s="16">
        <f t="shared" si="5"/>
        <v>0</v>
      </c>
      <c r="I41" s="16">
        <f t="shared" si="5"/>
        <v>0</v>
      </c>
      <c r="J41" s="16">
        <f t="shared" si="5"/>
        <v>0</v>
      </c>
      <c r="K41" s="16">
        <f t="shared" si="5"/>
        <v>0</v>
      </c>
      <c r="L41" s="8">
        <f t="shared" si="5"/>
        <v>0</v>
      </c>
    </row>
    <row r="42" spans="1:12" x14ac:dyDescent="0.2">
      <c r="A42" s="77">
        <v>25</v>
      </c>
      <c r="C42" s="184">
        <f t="shared" si="4"/>
        <v>0</v>
      </c>
      <c r="D42" s="80">
        <f t="shared" si="4"/>
        <v>0</v>
      </c>
      <c r="E42" s="80">
        <f t="shared" si="4"/>
        <v>0</v>
      </c>
      <c r="F42" s="80">
        <f t="shared" si="4"/>
        <v>0</v>
      </c>
      <c r="G42" s="109">
        <f t="shared" si="4"/>
        <v>0</v>
      </c>
      <c r="H42" s="16">
        <f t="shared" si="5"/>
        <v>0</v>
      </c>
      <c r="I42" s="16">
        <f t="shared" si="5"/>
        <v>0</v>
      </c>
      <c r="J42" s="16">
        <f t="shared" si="5"/>
        <v>0</v>
      </c>
      <c r="K42" s="16">
        <f t="shared" si="5"/>
        <v>0</v>
      </c>
      <c r="L42" s="8">
        <f t="shared" si="5"/>
        <v>0</v>
      </c>
    </row>
    <row r="43" spans="1:12" x14ac:dyDescent="0.2">
      <c r="A43" s="77">
        <v>26</v>
      </c>
      <c r="C43" s="184">
        <f t="shared" si="4"/>
        <v>0</v>
      </c>
      <c r="D43" s="80">
        <f t="shared" si="4"/>
        <v>0</v>
      </c>
      <c r="E43" s="80">
        <f t="shared" si="4"/>
        <v>0</v>
      </c>
      <c r="F43" s="80">
        <f t="shared" si="4"/>
        <v>0</v>
      </c>
      <c r="G43" s="109">
        <f t="shared" si="4"/>
        <v>0</v>
      </c>
      <c r="H43" s="16">
        <f t="shared" si="5"/>
        <v>0</v>
      </c>
      <c r="I43" s="16">
        <f t="shared" si="5"/>
        <v>0</v>
      </c>
      <c r="J43" s="16">
        <f t="shared" si="5"/>
        <v>0</v>
      </c>
      <c r="K43" s="16">
        <f t="shared" si="5"/>
        <v>0</v>
      </c>
      <c r="L43" s="8">
        <f t="shared" si="5"/>
        <v>0</v>
      </c>
    </row>
    <row r="44" spans="1:12" x14ac:dyDescent="0.2">
      <c r="A44" s="77">
        <v>27</v>
      </c>
      <c r="C44" s="184">
        <f t="shared" si="4"/>
        <v>0</v>
      </c>
      <c r="D44" s="80">
        <f t="shared" si="4"/>
        <v>0</v>
      </c>
      <c r="E44" s="80">
        <f t="shared" si="4"/>
        <v>0</v>
      </c>
      <c r="F44" s="80">
        <f t="shared" si="4"/>
        <v>0</v>
      </c>
      <c r="G44" s="109">
        <f t="shared" si="4"/>
        <v>0</v>
      </c>
      <c r="H44" s="16">
        <f t="shared" si="5"/>
        <v>0</v>
      </c>
      <c r="I44" s="16">
        <f t="shared" si="5"/>
        <v>0</v>
      </c>
      <c r="J44" s="16">
        <f t="shared" si="5"/>
        <v>0</v>
      </c>
      <c r="K44" s="16">
        <f t="shared" si="5"/>
        <v>0</v>
      </c>
      <c r="L44" s="8">
        <f t="shared" si="5"/>
        <v>0</v>
      </c>
    </row>
    <row r="45" spans="1:12" x14ac:dyDescent="0.2">
      <c r="A45" s="77">
        <v>28</v>
      </c>
      <c r="C45" s="184">
        <f t="shared" si="4"/>
        <v>0</v>
      </c>
      <c r="D45" s="80">
        <f t="shared" si="4"/>
        <v>0</v>
      </c>
      <c r="E45" s="80">
        <f t="shared" si="4"/>
        <v>0</v>
      </c>
      <c r="F45" s="80">
        <f t="shared" si="4"/>
        <v>0</v>
      </c>
      <c r="G45" s="109">
        <f t="shared" si="4"/>
        <v>0</v>
      </c>
      <c r="H45" s="16">
        <f t="shared" si="5"/>
        <v>0</v>
      </c>
      <c r="I45" s="16">
        <f t="shared" si="5"/>
        <v>0</v>
      </c>
      <c r="J45" s="16">
        <f t="shared" si="5"/>
        <v>0</v>
      </c>
      <c r="K45" s="16">
        <f t="shared" si="5"/>
        <v>0</v>
      </c>
      <c r="L45" s="8">
        <f t="shared" si="5"/>
        <v>0</v>
      </c>
    </row>
    <row r="46" spans="1:12" x14ac:dyDescent="0.2">
      <c r="A46" s="77">
        <v>29</v>
      </c>
      <c r="C46" s="184">
        <f t="shared" si="4"/>
        <v>0</v>
      </c>
      <c r="D46" s="80">
        <f t="shared" si="4"/>
        <v>0</v>
      </c>
      <c r="E46" s="80">
        <f t="shared" si="4"/>
        <v>0</v>
      </c>
      <c r="F46" s="80">
        <f t="shared" si="4"/>
        <v>0</v>
      </c>
      <c r="G46" s="109">
        <f t="shared" si="4"/>
        <v>0</v>
      </c>
      <c r="H46" s="16">
        <f t="shared" si="5"/>
        <v>0</v>
      </c>
      <c r="I46" s="16">
        <f t="shared" si="5"/>
        <v>0</v>
      </c>
      <c r="J46" s="16">
        <f t="shared" si="5"/>
        <v>0</v>
      </c>
      <c r="K46" s="16">
        <f t="shared" si="5"/>
        <v>0</v>
      </c>
      <c r="L46" s="8">
        <f t="shared" si="5"/>
        <v>0</v>
      </c>
    </row>
    <row r="47" spans="1:12" x14ac:dyDescent="0.2">
      <c r="A47" s="77">
        <v>30</v>
      </c>
      <c r="C47" s="184">
        <f t="shared" si="4"/>
        <v>0</v>
      </c>
      <c r="D47" s="80">
        <f t="shared" si="4"/>
        <v>0</v>
      </c>
      <c r="E47" s="80">
        <f t="shared" si="4"/>
        <v>0</v>
      </c>
      <c r="F47" s="80">
        <f t="shared" si="4"/>
        <v>0</v>
      </c>
      <c r="G47" s="109">
        <f t="shared" si="4"/>
        <v>0</v>
      </c>
      <c r="H47" s="16">
        <f t="shared" si="5"/>
        <v>0</v>
      </c>
      <c r="I47" s="16">
        <f t="shared" si="5"/>
        <v>0</v>
      </c>
      <c r="J47" s="16">
        <f t="shared" si="5"/>
        <v>0</v>
      </c>
      <c r="K47" s="16">
        <f t="shared" si="5"/>
        <v>0</v>
      </c>
      <c r="L47" s="8">
        <f t="shared" si="5"/>
        <v>0</v>
      </c>
    </row>
    <row r="48" spans="1:12" x14ac:dyDescent="0.2">
      <c r="A48" s="77">
        <v>31</v>
      </c>
      <c r="C48" s="184">
        <f t="shared" ref="C48:G57" si="6">IF(C$6&gt;=$A48,C$9,IF(C$7&gt;=$A48,C$10,(C$8&gt;=$A48)*C$11))+(INT(C$5)=$A48)*(C$12+C$13)</f>
        <v>0</v>
      </c>
      <c r="D48" s="80">
        <f t="shared" si="6"/>
        <v>0</v>
      </c>
      <c r="E48" s="80">
        <f t="shared" si="6"/>
        <v>0</v>
      </c>
      <c r="F48" s="80">
        <f t="shared" si="6"/>
        <v>0</v>
      </c>
      <c r="G48" s="109">
        <f t="shared" si="6"/>
        <v>0</v>
      </c>
      <c r="H48" s="16">
        <f t="shared" ref="H48:L57" si="7">IF(H$6&gt;=$A48,H$9,IF(H$7&gt;=$A48,H$10,(H$8&gt;=$A48)*H$11))+(INT(H$5)=$A48)*(H$12+H$13+H$14)</f>
        <v>0</v>
      </c>
      <c r="I48" s="16">
        <f t="shared" si="7"/>
        <v>0</v>
      </c>
      <c r="J48" s="16">
        <f t="shared" si="7"/>
        <v>0</v>
      </c>
      <c r="K48" s="16">
        <f t="shared" si="7"/>
        <v>0</v>
      </c>
      <c r="L48" s="8">
        <f t="shared" si="7"/>
        <v>0</v>
      </c>
    </row>
    <row r="49" spans="1:12" x14ac:dyDescent="0.2">
      <c r="A49" s="77">
        <v>32</v>
      </c>
      <c r="C49" s="184">
        <f t="shared" si="6"/>
        <v>0</v>
      </c>
      <c r="D49" s="80">
        <f t="shared" si="6"/>
        <v>0</v>
      </c>
      <c r="E49" s="80">
        <f t="shared" si="6"/>
        <v>0</v>
      </c>
      <c r="F49" s="80">
        <f t="shared" si="6"/>
        <v>0</v>
      </c>
      <c r="G49" s="109">
        <f t="shared" si="6"/>
        <v>0</v>
      </c>
      <c r="H49" s="16">
        <f t="shared" si="7"/>
        <v>0</v>
      </c>
      <c r="I49" s="16">
        <f t="shared" si="7"/>
        <v>0</v>
      </c>
      <c r="J49" s="16">
        <f t="shared" si="7"/>
        <v>0</v>
      </c>
      <c r="K49" s="16">
        <f t="shared" si="7"/>
        <v>0</v>
      </c>
      <c r="L49" s="8">
        <f t="shared" si="7"/>
        <v>0</v>
      </c>
    </row>
    <row r="50" spans="1:12" x14ac:dyDescent="0.2">
      <c r="A50" s="77">
        <v>33</v>
      </c>
      <c r="C50" s="184">
        <f t="shared" si="6"/>
        <v>0</v>
      </c>
      <c r="D50" s="80">
        <f t="shared" si="6"/>
        <v>0</v>
      </c>
      <c r="E50" s="80">
        <f t="shared" si="6"/>
        <v>0</v>
      </c>
      <c r="F50" s="80">
        <f t="shared" si="6"/>
        <v>0</v>
      </c>
      <c r="G50" s="109">
        <f t="shared" si="6"/>
        <v>0</v>
      </c>
      <c r="H50" s="16">
        <f t="shared" si="7"/>
        <v>0</v>
      </c>
      <c r="I50" s="16">
        <f t="shared" si="7"/>
        <v>0</v>
      </c>
      <c r="J50" s="16">
        <f t="shared" si="7"/>
        <v>0</v>
      </c>
      <c r="K50" s="16">
        <f t="shared" si="7"/>
        <v>0</v>
      </c>
      <c r="L50" s="8">
        <f t="shared" si="7"/>
        <v>0</v>
      </c>
    </row>
    <row r="51" spans="1:12" x14ac:dyDescent="0.2">
      <c r="A51" s="77">
        <v>34</v>
      </c>
      <c r="C51" s="184">
        <f t="shared" si="6"/>
        <v>0</v>
      </c>
      <c r="D51" s="80">
        <f t="shared" si="6"/>
        <v>0</v>
      </c>
      <c r="E51" s="80">
        <f t="shared" si="6"/>
        <v>0</v>
      </c>
      <c r="F51" s="80">
        <f t="shared" si="6"/>
        <v>0</v>
      </c>
      <c r="G51" s="109">
        <f t="shared" si="6"/>
        <v>0</v>
      </c>
      <c r="H51" s="16">
        <f t="shared" si="7"/>
        <v>0</v>
      </c>
      <c r="I51" s="16">
        <f t="shared" si="7"/>
        <v>0</v>
      </c>
      <c r="J51" s="16">
        <f t="shared" si="7"/>
        <v>0</v>
      </c>
      <c r="K51" s="16">
        <f t="shared" si="7"/>
        <v>0</v>
      </c>
      <c r="L51" s="8">
        <f t="shared" si="7"/>
        <v>0</v>
      </c>
    </row>
    <row r="52" spans="1:12" x14ac:dyDescent="0.2">
      <c r="A52" s="77">
        <v>35</v>
      </c>
      <c r="C52" s="184">
        <f t="shared" si="6"/>
        <v>0</v>
      </c>
      <c r="D52" s="80">
        <f t="shared" si="6"/>
        <v>0</v>
      </c>
      <c r="E52" s="80">
        <f t="shared" si="6"/>
        <v>0</v>
      </c>
      <c r="F52" s="80">
        <f t="shared" si="6"/>
        <v>0</v>
      </c>
      <c r="G52" s="109">
        <f t="shared" si="6"/>
        <v>0</v>
      </c>
      <c r="H52" s="16">
        <f t="shared" si="7"/>
        <v>0</v>
      </c>
      <c r="I52" s="16">
        <f t="shared" si="7"/>
        <v>0</v>
      </c>
      <c r="J52" s="16">
        <f t="shared" si="7"/>
        <v>0</v>
      </c>
      <c r="K52" s="16">
        <f t="shared" si="7"/>
        <v>0</v>
      </c>
      <c r="L52" s="8">
        <f t="shared" si="7"/>
        <v>0</v>
      </c>
    </row>
    <row r="53" spans="1:12" x14ac:dyDescent="0.2">
      <c r="A53" s="77">
        <v>36</v>
      </c>
      <c r="C53" s="184">
        <f t="shared" si="6"/>
        <v>0</v>
      </c>
      <c r="D53" s="80">
        <f t="shared" si="6"/>
        <v>0</v>
      </c>
      <c r="E53" s="80">
        <f t="shared" si="6"/>
        <v>0</v>
      </c>
      <c r="F53" s="80">
        <f t="shared" si="6"/>
        <v>0</v>
      </c>
      <c r="G53" s="109">
        <f t="shared" si="6"/>
        <v>0</v>
      </c>
      <c r="H53" s="16">
        <f t="shared" si="7"/>
        <v>0</v>
      </c>
      <c r="I53" s="16">
        <f t="shared" si="7"/>
        <v>0</v>
      </c>
      <c r="J53" s="16">
        <f t="shared" si="7"/>
        <v>0</v>
      </c>
      <c r="K53" s="16">
        <f t="shared" si="7"/>
        <v>0</v>
      </c>
      <c r="L53" s="8">
        <f t="shared" si="7"/>
        <v>0</v>
      </c>
    </row>
    <row r="54" spans="1:12" x14ac:dyDescent="0.2">
      <c r="A54" s="77">
        <v>37</v>
      </c>
      <c r="C54" s="184">
        <f t="shared" si="6"/>
        <v>0</v>
      </c>
      <c r="D54" s="80">
        <f t="shared" si="6"/>
        <v>0</v>
      </c>
      <c r="E54" s="80">
        <f t="shared" si="6"/>
        <v>0</v>
      </c>
      <c r="F54" s="80">
        <f t="shared" si="6"/>
        <v>0</v>
      </c>
      <c r="G54" s="109">
        <f t="shared" si="6"/>
        <v>0</v>
      </c>
      <c r="H54" s="16">
        <f t="shared" si="7"/>
        <v>0</v>
      </c>
      <c r="I54" s="16">
        <f t="shared" si="7"/>
        <v>0</v>
      </c>
      <c r="J54" s="16">
        <f t="shared" si="7"/>
        <v>0</v>
      </c>
      <c r="K54" s="16">
        <f t="shared" si="7"/>
        <v>0</v>
      </c>
      <c r="L54" s="8">
        <f t="shared" si="7"/>
        <v>0</v>
      </c>
    </row>
    <row r="55" spans="1:12" x14ac:dyDescent="0.2">
      <c r="A55" s="77">
        <v>38</v>
      </c>
      <c r="C55" s="184">
        <f t="shared" si="6"/>
        <v>0</v>
      </c>
      <c r="D55" s="80">
        <f t="shared" si="6"/>
        <v>0</v>
      </c>
      <c r="E55" s="80">
        <f t="shared" si="6"/>
        <v>0</v>
      </c>
      <c r="F55" s="80">
        <f t="shared" si="6"/>
        <v>0</v>
      </c>
      <c r="G55" s="109">
        <f t="shared" si="6"/>
        <v>0</v>
      </c>
      <c r="H55" s="16">
        <f t="shared" si="7"/>
        <v>0</v>
      </c>
      <c r="I55" s="16">
        <f t="shared" si="7"/>
        <v>0</v>
      </c>
      <c r="J55" s="16">
        <f t="shared" si="7"/>
        <v>0</v>
      </c>
      <c r="K55" s="16">
        <f t="shared" si="7"/>
        <v>0</v>
      </c>
      <c r="L55" s="8">
        <f t="shared" si="7"/>
        <v>0</v>
      </c>
    </row>
    <row r="56" spans="1:12" x14ac:dyDescent="0.2">
      <c r="A56" s="77">
        <v>39</v>
      </c>
      <c r="C56" s="184">
        <f t="shared" si="6"/>
        <v>0</v>
      </c>
      <c r="D56" s="80">
        <f t="shared" si="6"/>
        <v>0</v>
      </c>
      <c r="E56" s="80">
        <f t="shared" si="6"/>
        <v>0</v>
      </c>
      <c r="F56" s="80">
        <f t="shared" si="6"/>
        <v>0</v>
      </c>
      <c r="G56" s="109">
        <f t="shared" si="6"/>
        <v>0</v>
      </c>
      <c r="H56" s="16">
        <f t="shared" si="7"/>
        <v>0</v>
      </c>
      <c r="I56" s="16">
        <f t="shared" si="7"/>
        <v>0</v>
      </c>
      <c r="J56" s="16">
        <f t="shared" si="7"/>
        <v>0</v>
      </c>
      <c r="K56" s="16">
        <f t="shared" si="7"/>
        <v>0</v>
      </c>
      <c r="L56" s="8">
        <f t="shared" si="7"/>
        <v>0</v>
      </c>
    </row>
    <row r="57" spans="1:12" x14ac:dyDescent="0.2">
      <c r="A57" s="77">
        <v>40</v>
      </c>
      <c r="C57" s="184">
        <f t="shared" si="6"/>
        <v>0</v>
      </c>
      <c r="D57" s="80">
        <f t="shared" si="6"/>
        <v>0</v>
      </c>
      <c r="E57" s="80">
        <f t="shared" si="6"/>
        <v>0</v>
      </c>
      <c r="F57" s="80">
        <f t="shared" si="6"/>
        <v>0</v>
      </c>
      <c r="G57" s="109">
        <f t="shared" si="6"/>
        <v>0</v>
      </c>
      <c r="H57" s="16">
        <f t="shared" si="7"/>
        <v>0</v>
      </c>
      <c r="I57" s="16">
        <f t="shared" si="7"/>
        <v>0</v>
      </c>
      <c r="J57" s="16">
        <f t="shared" si="7"/>
        <v>0</v>
      </c>
      <c r="K57" s="16">
        <f t="shared" si="7"/>
        <v>0</v>
      </c>
      <c r="L57" s="8">
        <f t="shared" si="7"/>
        <v>0</v>
      </c>
    </row>
    <row r="58" spans="1:12" x14ac:dyDescent="0.2">
      <c r="A58" s="77">
        <v>41</v>
      </c>
      <c r="C58" s="184">
        <f t="shared" ref="C58:G67" si="8">IF(C$6&gt;=$A58,C$9,IF(C$7&gt;=$A58,C$10,(C$8&gt;=$A58)*C$11))+(INT(C$5)=$A58)*(C$12+C$13)</f>
        <v>0</v>
      </c>
      <c r="D58" s="80">
        <f t="shared" si="8"/>
        <v>0</v>
      </c>
      <c r="E58" s="80">
        <f t="shared" si="8"/>
        <v>0</v>
      </c>
      <c r="F58" s="80">
        <f t="shared" si="8"/>
        <v>0</v>
      </c>
      <c r="G58" s="109">
        <f t="shared" si="8"/>
        <v>0</v>
      </c>
      <c r="H58" s="16">
        <f t="shared" ref="H58:L67" si="9">IF(H$6&gt;=$A58,H$9,IF(H$7&gt;=$A58,H$10,(H$8&gt;=$A58)*H$11))+(INT(H$5)=$A58)*(H$12+H$13+H$14)</f>
        <v>0</v>
      </c>
      <c r="I58" s="16">
        <f t="shared" si="9"/>
        <v>0</v>
      </c>
      <c r="J58" s="16">
        <f t="shared" si="9"/>
        <v>0</v>
      </c>
      <c r="K58" s="16">
        <f t="shared" si="9"/>
        <v>0</v>
      </c>
      <c r="L58" s="8">
        <f t="shared" si="9"/>
        <v>0</v>
      </c>
    </row>
    <row r="59" spans="1:12" x14ac:dyDescent="0.2">
      <c r="A59" s="77">
        <v>42</v>
      </c>
      <c r="C59" s="184">
        <f t="shared" si="8"/>
        <v>0</v>
      </c>
      <c r="D59" s="80">
        <f t="shared" si="8"/>
        <v>0</v>
      </c>
      <c r="E59" s="80">
        <f t="shared" si="8"/>
        <v>0</v>
      </c>
      <c r="F59" s="80">
        <f t="shared" si="8"/>
        <v>0</v>
      </c>
      <c r="G59" s="109">
        <f t="shared" si="8"/>
        <v>0</v>
      </c>
      <c r="H59" s="16">
        <f t="shared" si="9"/>
        <v>0</v>
      </c>
      <c r="I59" s="16">
        <f t="shared" si="9"/>
        <v>0</v>
      </c>
      <c r="J59" s="16">
        <f t="shared" si="9"/>
        <v>0</v>
      </c>
      <c r="K59" s="16">
        <f t="shared" si="9"/>
        <v>0</v>
      </c>
      <c r="L59" s="8">
        <f t="shared" si="9"/>
        <v>0</v>
      </c>
    </row>
    <row r="60" spans="1:12" x14ac:dyDescent="0.2">
      <c r="A60" s="77">
        <v>43</v>
      </c>
      <c r="C60" s="184">
        <f t="shared" si="8"/>
        <v>0</v>
      </c>
      <c r="D60" s="80">
        <f t="shared" si="8"/>
        <v>0</v>
      </c>
      <c r="E60" s="80">
        <f t="shared" si="8"/>
        <v>0</v>
      </c>
      <c r="F60" s="80">
        <f t="shared" si="8"/>
        <v>0</v>
      </c>
      <c r="G60" s="109">
        <f t="shared" si="8"/>
        <v>0</v>
      </c>
      <c r="H60" s="16">
        <f t="shared" si="9"/>
        <v>0</v>
      </c>
      <c r="I60" s="16">
        <f t="shared" si="9"/>
        <v>0</v>
      </c>
      <c r="J60" s="16">
        <f t="shared" si="9"/>
        <v>0</v>
      </c>
      <c r="K60" s="16">
        <f t="shared" si="9"/>
        <v>0</v>
      </c>
      <c r="L60" s="8">
        <f t="shared" si="9"/>
        <v>0</v>
      </c>
    </row>
    <row r="61" spans="1:12" x14ac:dyDescent="0.2">
      <c r="A61" s="77">
        <v>44</v>
      </c>
      <c r="C61" s="184">
        <f t="shared" si="8"/>
        <v>0</v>
      </c>
      <c r="D61" s="80">
        <f t="shared" si="8"/>
        <v>0</v>
      </c>
      <c r="E61" s="80">
        <f t="shared" si="8"/>
        <v>0</v>
      </c>
      <c r="F61" s="80">
        <f t="shared" si="8"/>
        <v>0</v>
      </c>
      <c r="G61" s="109">
        <f t="shared" si="8"/>
        <v>0</v>
      </c>
      <c r="H61" s="16">
        <f t="shared" si="9"/>
        <v>0</v>
      </c>
      <c r="I61" s="16">
        <f t="shared" si="9"/>
        <v>0</v>
      </c>
      <c r="J61" s="16">
        <f t="shared" si="9"/>
        <v>0</v>
      </c>
      <c r="K61" s="16">
        <f t="shared" si="9"/>
        <v>0</v>
      </c>
      <c r="L61" s="8">
        <f t="shared" si="9"/>
        <v>0</v>
      </c>
    </row>
    <row r="62" spans="1:12" x14ac:dyDescent="0.2">
      <c r="A62" s="77">
        <v>45</v>
      </c>
      <c r="C62" s="184">
        <f t="shared" si="8"/>
        <v>0</v>
      </c>
      <c r="D62" s="80">
        <f t="shared" si="8"/>
        <v>0</v>
      </c>
      <c r="E62" s="80">
        <f t="shared" si="8"/>
        <v>0</v>
      </c>
      <c r="F62" s="80">
        <f t="shared" si="8"/>
        <v>0</v>
      </c>
      <c r="G62" s="109">
        <f t="shared" si="8"/>
        <v>0</v>
      </c>
      <c r="H62" s="16">
        <f t="shared" si="9"/>
        <v>0</v>
      </c>
      <c r="I62" s="16">
        <f t="shared" si="9"/>
        <v>0</v>
      </c>
      <c r="J62" s="16">
        <f t="shared" si="9"/>
        <v>0</v>
      </c>
      <c r="K62" s="16">
        <f t="shared" si="9"/>
        <v>0</v>
      </c>
      <c r="L62" s="8">
        <f t="shared" si="9"/>
        <v>0</v>
      </c>
    </row>
    <row r="63" spans="1:12" x14ac:dyDescent="0.2">
      <c r="A63" s="77">
        <v>46</v>
      </c>
      <c r="C63" s="184">
        <f t="shared" si="8"/>
        <v>0</v>
      </c>
      <c r="D63" s="80">
        <f t="shared" si="8"/>
        <v>0</v>
      </c>
      <c r="E63" s="80">
        <f t="shared" si="8"/>
        <v>0</v>
      </c>
      <c r="F63" s="80">
        <f t="shared" si="8"/>
        <v>0</v>
      </c>
      <c r="G63" s="109">
        <f t="shared" si="8"/>
        <v>0</v>
      </c>
      <c r="H63" s="16">
        <f t="shared" si="9"/>
        <v>0</v>
      </c>
      <c r="I63" s="16">
        <f t="shared" si="9"/>
        <v>0</v>
      </c>
      <c r="J63" s="16">
        <f t="shared" si="9"/>
        <v>0</v>
      </c>
      <c r="K63" s="16">
        <f t="shared" si="9"/>
        <v>0</v>
      </c>
      <c r="L63" s="8">
        <f t="shared" si="9"/>
        <v>0</v>
      </c>
    </row>
    <row r="64" spans="1:12" x14ac:dyDescent="0.2">
      <c r="A64" s="77">
        <v>47</v>
      </c>
      <c r="C64" s="184">
        <f t="shared" si="8"/>
        <v>0</v>
      </c>
      <c r="D64" s="80">
        <f t="shared" si="8"/>
        <v>0</v>
      </c>
      <c r="E64" s="80">
        <f t="shared" si="8"/>
        <v>0</v>
      </c>
      <c r="F64" s="80">
        <f t="shared" si="8"/>
        <v>0</v>
      </c>
      <c r="G64" s="109">
        <f t="shared" si="8"/>
        <v>0</v>
      </c>
      <c r="H64" s="16">
        <f t="shared" si="9"/>
        <v>0</v>
      </c>
      <c r="I64" s="16">
        <f t="shared" si="9"/>
        <v>0</v>
      </c>
      <c r="J64" s="16">
        <f t="shared" si="9"/>
        <v>0</v>
      </c>
      <c r="K64" s="16">
        <f t="shared" si="9"/>
        <v>0</v>
      </c>
      <c r="L64" s="8">
        <f t="shared" si="9"/>
        <v>0</v>
      </c>
    </row>
    <row r="65" spans="1:12" x14ac:dyDescent="0.2">
      <c r="A65" s="77">
        <v>48</v>
      </c>
      <c r="C65" s="184">
        <f t="shared" si="8"/>
        <v>0</v>
      </c>
      <c r="D65" s="80">
        <f t="shared" si="8"/>
        <v>0</v>
      </c>
      <c r="E65" s="80">
        <f t="shared" si="8"/>
        <v>0</v>
      </c>
      <c r="F65" s="80">
        <f t="shared" si="8"/>
        <v>0</v>
      </c>
      <c r="G65" s="109">
        <f t="shared" si="8"/>
        <v>0</v>
      </c>
      <c r="H65" s="16">
        <f t="shared" si="9"/>
        <v>0</v>
      </c>
      <c r="I65" s="16">
        <f t="shared" si="9"/>
        <v>0</v>
      </c>
      <c r="J65" s="16">
        <f t="shared" si="9"/>
        <v>0</v>
      </c>
      <c r="K65" s="16">
        <f t="shared" si="9"/>
        <v>0</v>
      </c>
      <c r="L65" s="8">
        <f t="shared" si="9"/>
        <v>0</v>
      </c>
    </row>
    <row r="66" spans="1:12" x14ac:dyDescent="0.2">
      <c r="A66" s="77">
        <v>49</v>
      </c>
      <c r="C66" s="184">
        <f t="shared" si="8"/>
        <v>0</v>
      </c>
      <c r="D66" s="80">
        <f t="shared" si="8"/>
        <v>0</v>
      </c>
      <c r="E66" s="80">
        <f t="shared" si="8"/>
        <v>0</v>
      </c>
      <c r="F66" s="80">
        <f t="shared" si="8"/>
        <v>0</v>
      </c>
      <c r="G66" s="109">
        <f t="shared" si="8"/>
        <v>0</v>
      </c>
      <c r="H66" s="16">
        <f t="shared" si="9"/>
        <v>0</v>
      </c>
      <c r="I66" s="16">
        <f t="shared" si="9"/>
        <v>0</v>
      </c>
      <c r="J66" s="16">
        <f t="shared" si="9"/>
        <v>0</v>
      </c>
      <c r="K66" s="16">
        <f t="shared" si="9"/>
        <v>0</v>
      </c>
      <c r="L66" s="8">
        <f t="shared" si="9"/>
        <v>0</v>
      </c>
    </row>
    <row r="67" spans="1:12" x14ac:dyDescent="0.2">
      <c r="A67" s="77">
        <v>50</v>
      </c>
      <c r="C67" s="184">
        <f t="shared" si="8"/>
        <v>0</v>
      </c>
      <c r="D67" s="80">
        <f t="shared" si="8"/>
        <v>0</v>
      </c>
      <c r="E67" s="80">
        <f t="shared" si="8"/>
        <v>0</v>
      </c>
      <c r="F67" s="80">
        <f t="shared" si="8"/>
        <v>0</v>
      </c>
      <c r="G67" s="109">
        <f t="shared" si="8"/>
        <v>0</v>
      </c>
      <c r="H67" s="16">
        <f t="shared" si="9"/>
        <v>0</v>
      </c>
      <c r="I67" s="16">
        <f t="shared" si="9"/>
        <v>0</v>
      </c>
      <c r="J67" s="16">
        <f t="shared" si="9"/>
        <v>0</v>
      </c>
      <c r="K67" s="16">
        <f t="shared" si="9"/>
        <v>0</v>
      </c>
      <c r="L67" s="8">
        <f t="shared" si="9"/>
        <v>0</v>
      </c>
    </row>
    <row r="68" spans="1:12" x14ac:dyDescent="0.2">
      <c r="A68" s="77">
        <v>51</v>
      </c>
      <c r="C68" s="184">
        <f t="shared" ref="C68:G77" si="10">IF(C$6&gt;=$A68,C$9,IF(C$7&gt;=$A68,C$10,(C$8&gt;=$A68)*C$11))+(INT(C$5)=$A68)*(C$12+C$13)</f>
        <v>0</v>
      </c>
      <c r="D68" s="80">
        <f t="shared" si="10"/>
        <v>0</v>
      </c>
      <c r="E68" s="80">
        <f t="shared" si="10"/>
        <v>0</v>
      </c>
      <c r="F68" s="80">
        <f t="shared" si="10"/>
        <v>0</v>
      </c>
      <c r="G68" s="109">
        <f t="shared" si="10"/>
        <v>0</v>
      </c>
      <c r="H68" s="16">
        <f t="shared" ref="H68:L77" si="11">IF(H$6&gt;=$A68,H$9,IF(H$7&gt;=$A68,H$10,(H$8&gt;=$A68)*H$11))+(INT(H$5)=$A68)*(H$12+H$13+H$14)</f>
        <v>0</v>
      </c>
      <c r="I68" s="16">
        <f t="shared" si="11"/>
        <v>0</v>
      </c>
      <c r="J68" s="16">
        <f t="shared" si="11"/>
        <v>0</v>
      </c>
      <c r="K68" s="16">
        <f t="shared" si="11"/>
        <v>0</v>
      </c>
      <c r="L68" s="8">
        <f t="shared" si="11"/>
        <v>0</v>
      </c>
    </row>
    <row r="69" spans="1:12" x14ac:dyDescent="0.2">
      <c r="A69" s="77">
        <v>52</v>
      </c>
      <c r="C69" s="184">
        <f t="shared" si="10"/>
        <v>0</v>
      </c>
      <c r="D69" s="80">
        <f t="shared" si="10"/>
        <v>0</v>
      </c>
      <c r="E69" s="80">
        <f t="shared" si="10"/>
        <v>0</v>
      </c>
      <c r="F69" s="80">
        <f t="shared" si="10"/>
        <v>0</v>
      </c>
      <c r="G69" s="109">
        <f t="shared" si="10"/>
        <v>0</v>
      </c>
      <c r="H69" s="16">
        <f t="shared" si="11"/>
        <v>0</v>
      </c>
      <c r="I69" s="16">
        <f t="shared" si="11"/>
        <v>0</v>
      </c>
      <c r="J69" s="16">
        <f t="shared" si="11"/>
        <v>0</v>
      </c>
      <c r="K69" s="16">
        <f t="shared" si="11"/>
        <v>0</v>
      </c>
      <c r="L69" s="8">
        <f t="shared" si="11"/>
        <v>0</v>
      </c>
    </row>
    <row r="70" spans="1:12" x14ac:dyDescent="0.2">
      <c r="A70" s="77">
        <v>53</v>
      </c>
      <c r="C70" s="184">
        <f t="shared" si="10"/>
        <v>0</v>
      </c>
      <c r="D70" s="80">
        <f t="shared" si="10"/>
        <v>0</v>
      </c>
      <c r="E70" s="80">
        <f t="shared" si="10"/>
        <v>0</v>
      </c>
      <c r="F70" s="80">
        <f t="shared" si="10"/>
        <v>0</v>
      </c>
      <c r="G70" s="109">
        <f t="shared" si="10"/>
        <v>0</v>
      </c>
      <c r="H70" s="16">
        <f t="shared" si="11"/>
        <v>0</v>
      </c>
      <c r="I70" s="16">
        <f t="shared" si="11"/>
        <v>0</v>
      </c>
      <c r="J70" s="16">
        <f t="shared" si="11"/>
        <v>0</v>
      </c>
      <c r="K70" s="16">
        <f t="shared" si="11"/>
        <v>0</v>
      </c>
      <c r="L70" s="8">
        <f t="shared" si="11"/>
        <v>0</v>
      </c>
    </row>
    <row r="71" spans="1:12" x14ac:dyDescent="0.2">
      <c r="A71" s="77">
        <v>54</v>
      </c>
      <c r="C71" s="184">
        <f t="shared" si="10"/>
        <v>0</v>
      </c>
      <c r="D71" s="80">
        <f t="shared" si="10"/>
        <v>0</v>
      </c>
      <c r="E71" s="80">
        <f t="shared" si="10"/>
        <v>0</v>
      </c>
      <c r="F71" s="80">
        <f t="shared" si="10"/>
        <v>0</v>
      </c>
      <c r="G71" s="109">
        <f t="shared" si="10"/>
        <v>0</v>
      </c>
      <c r="H71" s="16">
        <f t="shared" si="11"/>
        <v>0</v>
      </c>
      <c r="I71" s="16">
        <f t="shared" si="11"/>
        <v>0</v>
      </c>
      <c r="J71" s="16">
        <f t="shared" si="11"/>
        <v>0</v>
      </c>
      <c r="K71" s="16">
        <f t="shared" si="11"/>
        <v>0</v>
      </c>
      <c r="L71" s="8">
        <f t="shared" si="11"/>
        <v>0</v>
      </c>
    </row>
    <row r="72" spans="1:12" x14ac:dyDescent="0.2">
      <c r="A72" s="77">
        <v>55</v>
      </c>
      <c r="C72" s="184">
        <f t="shared" si="10"/>
        <v>0</v>
      </c>
      <c r="D72" s="80">
        <f t="shared" si="10"/>
        <v>0</v>
      </c>
      <c r="E72" s="80">
        <f t="shared" si="10"/>
        <v>0</v>
      </c>
      <c r="F72" s="80">
        <f t="shared" si="10"/>
        <v>0</v>
      </c>
      <c r="G72" s="109">
        <f t="shared" si="10"/>
        <v>0</v>
      </c>
      <c r="H72" s="16">
        <f t="shared" si="11"/>
        <v>0</v>
      </c>
      <c r="I72" s="16">
        <f t="shared" si="11"/>
        <v>0</v>
      </c>
      <c r="J72" s="16">
        <f t="shared" si="11"/>
        <v>0</v>
      </c>
      <c r="K72" s="16">
        <f t="shared" si="11"/>
        <v>0</v>
      </c>
      <c r="L72" s="8">
        <f t="shared" si="11"/>
        <v>0</v>
      </c>
    </row>
    <row r="73" spans="1:12" x14ac:dyDescent="0.2">
      <c r="A73" s="77">
        <v>56</v>
      </c>
      <c r="C73" s="184">
        <f t="shared" si="10"/>
        <v>0</v>
      </c>
      <c r="D73" s="80">
        <f t="shared" si="10"/>
        <v>0</v>
      </c>
      <c r="E73" s="80">
        <f t="shared" si="10"/>
        <v>0</v>
      </c>
      <c r="F73" s="80">
        <f t="shared" si="10"/>
        <v>0</v>
      </c>
      <c r="G73" s="109">
        <f t="shared" si="10"/>
        <v>0</v>
      </c>
      <c r="H73" s="16">
        <f t="shared" si="11"/>
        <v>0</v>
      </c>
      <c r="I73" s="16">
        <f t="shared" si="11"/>
        <v>0</v>
      </c>
      <c r="J73" s="16">
        <f t="shared" si="11"/>
        <v>0</v>
      </c>
      <c r="K73" s="16">
        <f t="shared" si="11"/>
        <v>0</v>
      </c>
      <c r="L73" s="8">
        <f t="shared" si="11"/>
        <v>0</v>
      </c>
    </row>
    <row r="74" spans="1:12" x14ac:dyDescent="0.2">
      <c r="A74" s="77">
        <v>57</v>
      </c>
      <c r="C74" s="184">
        <f t="shared" si="10"/>
        <v>0</v>
      </c>
      <c r="D74" s="80">
        <f t="shared" si="10"/>
        <v>0</v>
      </c>
      <c r="E74" s="80">
        <f t="shared" si="10"/>
        <v>0</v>
      </c>
      <c r="F74" s="80">
        <f t="shared" si="10"/>
        <v>0</v>
      </c>
      <c r="G74" s="109">
        <f t="shared" si="10"/>
        <v>0</v>
      </c>
      <c r="H74" s="16">
        <f t="shared" si="11"/>
        <v>0</v>
      </c>
      <c r="I74" s="16">
        <f t="shared" si="11"/>
        <v>0</v>
      </c>
      <c r="J74" s="16">
        <f t="shared" si="11"/>
        <v>0</v>
      </c>
      <c r="K74" s="16">
        <f t="shared" si="11"/>
        <v>0</v>
      </c>
      <c r="L74" s="8">
        <f t="shared" si="11"/>
        <v>0</v>
      </c>
    </row>
    <row r="75" spans="1:12" x14ac:dyDescent="0.2">
      <c r="A75" s="77">
        <v>58</v>
      </c>
      <c r="C75" s="184">
        <f t="shared" si="10"/>
        <v>0</v>
      </c>
      <c r="D75" s="80">
        <f t="shared" si="10"/>
        <v>0</v>
      </c>
      <c r="E75" s="80">
        <f t="shared" si="10"/>
        <v>0</v>
      </c>
      <c r="F75" s="80">
        <f t="shared" si="10"/>
        <v>0</v>
      </c>
      <c r="G75" s="109">
        <f t="shared" si="10"/>
        <v>0</v>
      </c>
      <c r="H75" s="16">
        <f t="shared" si="11"/>
        <v>0</v>
      </c>
      <c r="I75" s="16">
        <f t="shared" si="11"/>
        <v>0</v>
      </c>
      <c r="J75" s="16">
        <f t="shared" si="11"/>
        <v>0</v>
      </c>
      <c r="K75" s="16">
        <f t="shared" si="11"/>
        <v>0</v>
      </c>
      <c r="L75" s="8">
        <f t="shared" si="11"/>
        <v>0</v>
      </c>
    </row>
    <row r="76" spans="1:12" x14ac:dyDescent="0.2">
      <c r="A76" s="77">
        <v>59</v>
      </c>
      <c r="C76" s="184">
        <f t="shared" si="10"/>
        <v>0</v>
      </c>
      <c r="D76" s="80">
        <f t="shared" si="10"/>
        <v>0</v>
      </c>
      <c r="E76" s="80">
        <f t="shared" si="10"/>
        <v>0</v>
      </c>
      <c r="F76" s="80">
        <f t="shared" si="10"/>
        <v>0</v>
      </c>
      <c r="G76" s="109">
        <f t="shared" si="10"/>
        <v>0</v>
      </c>
      <c r="H76" s="16">
        <f t="shared" si="11"/>
        <v>0</v>
      </c>
      <c r="I76" s="16">
        <f t="shared" si="11"/>
        <v>0</v>
      </c>
      <c r="J76" s="16">
        <f t="shared" si="11"/>
        <v>0</v>
      </c>
      <c r="K76" s="16">
        <f t="shared" si="11"/>
        <v>0</v>
      </c>
      <c r="L76" s="8">
        <f t="shared" si="11"/>
        <v>0</v>
      </c>
    </row>
    <row r="77" spans="1:12" x14ac:dyDescent="0.2">
      <c r="A77" s="77">
        <v>60</v>
      </c>
      <c r="C77" s="184">
        <f t="shared" si="10"/>
        <v>0</v>
      </c>
      <c r="D77" s="80">
        <f t="shared" si="10"/>
        <v>0</v>
      </c>
      <c r="E77" s="80">
        <f t="shared" si="10"/>
        <v>0</v>
      </c>
      <c r="F77" s="80">
        <f t="shared" si="10"/>
        <v>0</v>
      </c>
      <c r="G77" s="109">
        <f t="shared" si="10"/>
        <v>0</v>
      </c>
      <c r="H77" s="16">
        <f t="shared" si="11"/>
        <v>0</v>
      </c>
      <c r="I77" s="16">
        <f t="shared" si="11"/>
        <v>0</v>
      </c>
      <c r="J77" s="16">
        <f t="shared" si="11"/>
        <v>0</v>
      </c>
      <c r="K77" s="16">
        <f t="shared" si="11"/>
        <v>0</v>
      </c>
      <c r="L77" s="8">
        <f t="shared" si="11"/>
        <v>0</v>
      </c>
    </row>
    <row r="78" spans="1:12" x14ac:dyDescent="0.2">
      <c r="A78" s="77">
        <v>61</v>
      </c>
      <c r="C78" s="184">
        <f t="shared" ref="C78:G87" si="12">IF(C$6&gt;=$A78,C$9,IF(C$7&gt;=$A78,C$10,(C$8&gt;=$A78)*C$11))+(INT(C$5)=$A78)*(C$12+C$13)</f>
        <v>0</v>
      </c>
      <c r="D78" s="80">
        <f t="shared" si="12"/>
        <v>0</v>
      </c>
      <c r="E78" s="80">
        <f t="shared" si="12"/>
        <v>0</v>
      </c>
      <c r="F78" s="80">
        <f t="shared" si="12"/>
        <v>0</v>
      </c>
      <c r="G78" s="109">
        <f t="shared" si="12"/>
        <v>0</v>
      </c>
      <c r="H78" s="16">
        <f t="shared" ref="H78:L87" si="13">IF(H$6&gt;=$A78,H$9,IF(H$7&gt;=$A78,H$10,(H$8&gt;=$A78)*H$11))+(INT(H$5)=$A78)*(H$12+H$13+H$14)</f>
        <v>0</v>
      </c>
      <c r="I78" s="16">
        <f t="shared" si="13"/>
        <v>0</v>
      </c>
      <c r="J78" s="16">
        <f t="shared" si="13"/>
        <v>0</v>
      </c>
      <c r="K78" s="16">
        <f t="shared" si="13"/>
        <v>0</v>
      </c>
      <c r="L78" s="8">
        <f t="shared" si="13"/>
        <v>0</v>
      </c>
    </row>
    <row r="79" spans="1:12" x14ac:dyDescent="0.2">
      <c r="A79" s="77">
        <v>62</v>
      </c>
      <c r="C79" s="184">
        <f t="shared" si="12"/>
        <v>0</v>
      </c>
      <c r="D79" s="80">
        <f t="shared" si="12"/>
        <v>0</v>
      </c>
      <c r="E79" s="80">
        <f t="shared" si="12"/>
        <v>0</v>
      </c>
      <c r="F79" s="80">
        <f t="shared" si="12"/>
        <v>0</v>
      </c>
      <c r="G79" s="109">
        <f t="shared" si="12"/>
        <v>0</v>
      </c>
      <c r="H79" s="16">
        <f t="shared" si="13"/>
        <v>0</v>
      </c>
      <c r="I79" s="16">
        <f t="shared" si="13"/>
        <v>0</v>
      </c>
      <c r="J79" s="16">
        <f t="shared" si="13"/>
        <v>0</v>
      </c>
      <c r="K79" s="16">
        <f t="shared" si="13"/>
        <v>0</v>
      </c>
      <c r="L79" s="8">
        <f t="shared" si="13"/>
        <v>0</v>
      </c>
    </row>
    <row r="80" spans="1:12" x14ac:dyDescent="0.2">
      <c r="A80" s="77">
        <v>63</v>
      </c>
      <c r="C80" s="184">
        <f t="shared" si="12"/>
        <v>0</v>
      </c>
      <c r="D80" s="80">
        <f t="shared" si="12"/>
        <v>0</v>
      </c>
      <c r="E80" s="80">
        <f t="shared" si="12"/>
        <v>0</v>
      </c>
      <c r="F80" s="80">
        <f t="shared" si="12"/>
        <v>0</v>
      </c>
      <c r="G80" s="109">
        <f t="shared" si="12"/>
        <v>0</v>
      </c>
      <c r="H80" s="16">
        <f t="shared" si="13"/>
        <v>0</v>
      </c>
      <c r="I80" s="16">
        <f t="shared" si="13"/>
        <v>0</v>
      </c>
      <c r="J80" s="16">
        <f t="shared" si="13"/>
        <v>0</v>
      </c>
      <c r="K80" s="16">
        <f t="shared" si="13"/>
        <v>0</v>
      </c>
      <c r="L80" s="8">
        <f t="shared" si="13"/>
        <v>0</v>
      </c>
    </row>
    <row r="81" spans="1:12" x14ac:dyDescent="0.2">
      <c r="A81" s="77">
        <v>64</v>
      </c>
      <c r="C81" s="184">
        <f t="shared" si="12"/>
        <v>0</v>
      </c>
      <c r="D81" s="80">
        <f t="shared" si="12"/>
        <v>0</v>
      </c>
      <c r="E81" s="80">
        <f t="shared" si="12"/>
        <v>0</v>
      </c>
      <c r="F81" s="80">
        <f t="shared" si="12"/>
        <v>0</v>
      </c>
      <c r="G81" s="109">
        <f t="shared" si="12"/>
        <v>0</v>
      </c>
      <c r="H81" s="16">
        <f t="shared" si="13"/>
        <v>0</v>
      </c>
      <c r="I81" s="16">
        <f t="shared" si="13"/>
        <v>0</v>
      </c>
      <c r="J81" s="16">
        <f t="shared" si="13"/>
        <v>0</v>
      </c>
      <c r="K81" s="16">
        <f t="shared" si="13"/>
        <v>0</v>
      </c>
      <c r="L81" s="8">
        <f t="shared" si="13"/>
        <v>0</v>
      </c>
    </row>
    <row r="82" spans="1:12" x14ac:dyDescent="0.2">
      <c r="A82" s="77">
        <v>65</v>
      </c>
      <c r="C82" s="184">
        <f t="shared" si="12"/>
        <v>0</v>
      </c>
      <c r="D82" s="80">
        <f t="shared" si="12"/>
        <v>0</v>
      </c>
      <c r="E82" s="80">
        <f t="shared" si="12"/>
        <v>0</v>
      </c>
      <c r="F82" s="80">
        <f t="shared" si="12"/>
        <v>0</v>
      </c>
      <c r="G82" s="109">
        <f t="shared" si="12"/>
        <v>0</v>
      </c>
      <c r="H82" s="16">
        <f t="shared" si="13"/>
        <v>0</v>
      </c>
      <c r="I82" s="16">
        <f t="shared" si="13"/>
        <v>0</v>
      </c>
      <c r="J82" s="16">
        <f t="shared" si="13"/>
        <v>0</v>
      </c>
      <c r="K82" s="16">
        <f t="shared" si="13"/>
        <v>0</v>
      </c>
      <c r="L82" s="8">
        <f t="shared" si="13"/>
        <v>0</v>
      </c>
    </row>
    <row r="83" spans="1:12" x14ac:dyDescent="0.2">
      <c r="A83" s="77">
        <v>66</v>
      </c>
      <c r="C83" s="184">
        <f t="shared" si="12"/>
        <v>0</v>
      </c>
      <c r="D83" s="80">
        <f t="shared" si="12"/>
        <v>0</v>
      </c>
      <c r="E83" s="80">
        <f t="shared" si="12"/>
        <v>0</v>
      </c>
      <c r="F83" s="80">
        <f t="shared" si="12"/>
        <v>0</v>
      </c>
      <c r="G83" s="109">
        <f t="shared" si="12"/>
        <v>0</v>
      </c>
      <c r="H83" s="16">
        <f t="shared" si="13"/>
        <v>0</v>
      </c>
      <c r="I83" s="16">
        <f t="shared" si="13"/>
        <v>0</v>
      </c>
      <c r="J83" s="16">
        <f t="shared" si="13"/>
        <v>0</v>
      </c>
      <c r="K83" s="16">
        <f t="shared" si="13"/>
        <v>0</v>
      </c>
      <c r="L83" s="8">
        <f t="shared" si="13"/>
        <v>0</v>
      </c>
    </row>
    <row r="84" spans="1:12" x14ac:dyDescent="0.2">
      <c r="A84" s="77">
        <v>67</v>
      </c>
      <c r="C84" s="184">
        <f t="shared" si="12"/>
        <v>0</v>
      </c>
      <c r="D84" s="80">
        <f t="shared" si="12"/>
        <v>0</v>
      </c>
      <c r="E84" s="80">
        <f t="shared" si="12"/>
        <v>0</v>
      </c>
      <c r="F84" s="80">
        <f t="shared" si="12"/>
        <v>0</v>
      </c>
      <c r="G84" s="109">
        <f t="shared" si="12"/>
        <v>0</v>
      </c>
      <c r="H84" s="16">
        <f t="shared" si="13"/>
        <v>0</v>
      </c>
      <c r="I84" s="16">
        <f t="shared" si="13"/>
        <v>0</v>
      </c>
      <c r="J84" s="16">
        <f t="shared" si="13"/>
        <v>0</v>
      </c>
      <c r="K84" s="16">
        <f t="shared" si="13"/>
        <v>0</v>
      </c>
      <c r="L84" s="8">
        <f t="shared" si="13"/>
        <v>0</v>
      </c>
    </row>
    <row r="85" spans="1:12" x14ac:dyDescent="0.2">
      <c r="A85" s="77">
        <v>68</v>
      </c>
      <c r="C85" s="184">
        <f t="shared" si="12"/>
        <v>0</v>
      </c>
      <c r="D85" s="80">
        <f t="shared" si="12"/>
        <v>0</v>
      </c>
      <c r="E85" s="80">
        <f t="shared" si="12"/>
        <v>0</v>
      </c>
      <c r="F85" s="80">
        <f t="shared" si="12"/>
        <v>0</v>
      </c>
      <c r="G85" s="109">
        <f t="shared" si="12"/>
        <v>0</v>
      </c>
      <c r="H85" s="16">
        <f t="shared" si="13"/>
        <v>0</v>
      </c>
      <c r="I85" s="16">
        <f t="shared" si="13"/>
        <v>0</v>
      </c>
      <c r="J85" s="16">
        <f t="shared" si="13"/>
        <v>0</v>
      </c>
      <c r="K85" s="16">
        <f t="shared" si="13"/>
        <v>0</v>
      </c>
      <c r="L85" s="8">
        <f t="shared" si="13"/>
        <v>0</v>
      </c>
    </row>
    <row r="86" spans="1:12" x14ac:dyDescent="0.2">
      <c r="A86" s="77">
        <v>69</v>
      </c>
      <c r="C86" s="184">
        <f t="shared" si="12"/>
        <v>0</v>
      </c>
      <c r="D86" s="80">
        <f t="shared" si="12"/>
        <v>0</v>
      </c>
      <c r="E86" s="80">
        <f t="shared" si="12"/>
        <v>0</v>
      </c>
      <c r="F86" s="80">
        <f t="shared" si="12"/>
        <v>0</v>
      </c>
      <c r="G86" s="109">
        <f t="shared" si="12"/>
        <v>0</v>
      </c>
      <c r="H86" s="16">
        <f t="shared" si="13"/>
        <v>0</v>
      </c>
      <c r="I86" s="16">
        <f t="shared" si="13"/>
        <v>0</v>
      </c>
      <c r="J86" s="16">
        <f t="shared" si="13"/>
        <v>0</v>
      </c>
      <c r="K86" s="16">
        <f t="shared" si="13"/>
        <v>0</v>
      </c>
      <c r="L86" s="8">
        <f t="shared" si="13"/>
        <v>0</v>
      </c>
    </row>
    <row r="87" spans="1:12" x14ac:dyDescent="0.2">
      <c r="A87" s="77">
        <v>70</v>
      </c>
      <c r="C87" s="184">
        <f t="shared" si="12"/>
        <v>0</v>
      </c>
      <c r="D87" s="80">
        <f t="shared" si="12"/>
        <v>0</v>
      </c>
      <c r="E87" s="80">
        <f t="shared" si="12"/>
        <v>0</v>
      </c>
      <c r="F87" s="80">
        <f t="shared" si="12"/>
        <v>0</v>
      </c>
      <c r="G87" s="109">
        <f t="shared" si="12"/>
        <v>0</v>
      </c>
      <c r="H87" s="16">
        <f t="shared" si="13"/>
        <v>0</v>
      </c>
      <c r="I87" s="16">
        <f t="shared" si="13"/>
        <v>0</v>
      </c>
      <c r="J87" s="16">
        <f t="shared" si="13"/>
        <v>0</v>
      </c>
      <c r="K87" s="16">
        <f t="shared" si="13"/>
        <v>0</v>
      </c>
      <c r="L87" s="8">
        <f t="shared" si="13"/>
        <v>0</v>
      </c>
    </row>
    <row r="88" spans="1:12" x14ac:dyDescent="0.2">
      <c r="A88" s="77">
        <v>71</v>
      </c>
      <c r="C88" s="184">
        <f t="shared" ref="C88:G97" si="14">IF(C$6&gt;=$A88,C$9,IF(C$7&gt;=$A88,C$10,(C$8&gt;=$A88)*C$11))+(INT(C$5)=$A88)*(C$12+C$13)</f>
        <v>0</v>
      </c>
      <c r="D88" s="80">
        <f t="shared" si="14"/>
        <v>0</v>
      </c>
      <c r="E88" s="80">
        <f t="shared" si="14"/>
        <v>0</v>
      </c>
      <c r="F88" s="80">
        <f t="shared" si="14"/>
        <v>0</v>
      </c>
      <c r="G88" s="109">
        <f t="shared" si="14"/>
        <v>0</v>
      </c>
      <c r="H88" s="16">
        <f t="shared" ref="H88:L97" si="15">IF(H$6&gt;=$A88,H$9,IF(H$7&gt;=$A88,H$10,(H$8&gt;=$A88)*H$11))+(INT(H$5)=$A88)*(H$12+H$13+H$14)</f>
        <v>0</v>
      </c>
      <c r="I88" s="16">
        <f t="shared" si="15"/>
        <v>0</v>
      </c>
      <c r="J88" s="16">
        <f t="shared" si="15"/>
        <v>0</v>
      </c>
      <c r="K88" s="16">
        <f t="shared" si="15"/>
        <v>0</v>
      </c>
      <c r="L88" s="8">
        <f t="shared" si="15"/>
        <v>0</v>
      </c>
    </row>
    <row r="89" spans="1:12" x14ac:dyDescent="0.2">
      <c r="A89" s="77">
        <v>72</v>
      </c>
      <c r="C89" s="184">
        <f t="shared" si="14"/>
        <v>0</v>
      </c>
      <c r="D89" s="80">
        <f t="shared" si="14"/>
        <v>0</v>
      </c>
      <c r="E89" s="80">
        <f t="shared" si="14"/>
        <v>0</v>
      </c>
      <c r="F89" s="80">
        <f t="shared" si="14"/>
        <v>0</v>
      </c>
      <c r="G89" s="109">
        <f t="shared" si="14"/>
        <v>0</v>
      </c>
      <c r="H89" s="16">
        <f t="shared" si="15"/>
        <v>0</v>
      </c>
      <c r="I89" s="16">
        <f t="shared" si="15"/>
        <v>0</v>
      </c>
      <c r="J89" s="16">
        <f t="shared" si="15"/>
        <v>0</v>
      </c>
      <c r="K89" s="16">
        <f t="shared" si="15"/>
        <v>0</v>
      </c>
      <c r="L89" s="8">
        <f t="shared" si="15"/>
        <v>0</v>
      </c>
    </row>
    <row r="90" spans="1:12" x14ac:dyDescent="0.2">
      <c r="A90" s="77">
        <v>73</v>
      </c>
      <c r="C90" s="184">
        <f t="shared" si="14"/>
        <v>0</v>
      </c>
      <c r="D90" s="80">
        <f t="shared" si="14"/>
        <v>0</v>
      </c>
      <c r="E90" s="80">
        <f t="shared" si="14"/>
        <v>0</v>
      </c>
      <c r="F90" s="80">
        <f t="shared" si="14"/>
        <v>0</v>
      </c>
      <c r="G90" s="109">
        <f t="shared" si="14"/>
        <v>0</v>
      </c>
      <c r="H90" s="16">
        <f t="shared" si="15"/>
        <v>0</v>
      </c>
      <c r="I90" s="16">
        <f t="shared" si="15"/>
        <v>0</v>
      </c>
      <c r="J90" s="16">
        <f t="shared" si="15"/>
        <v>0</v>
      </c>
      <c r="K90" s="16">
        <f t="shared" si="15"/>
        <v>0</v>
      </c>
      <c r="L90" s="8">
        <f t="shared" si="15"/>
        <v>0</v>
      </c>
    </row>
    <row r="91" spans="1:12" x14ac:dyDescent="0.2">
      <c r="A91" s="77">
        <v>74</v>
      </c>
      <c r="C91" s="184">
        <f t="shared" si="14"/>
        <v>0</v>
      </c>
      <c r="D91" s="80">
        <f t="shared" si="14"/>
        <v>0</v>
      </c>
      <c r="E91" s="80">
        <f t="shared" si="14"/>
        <v>0</v>
      </c>
      <c r="F91" s="80">
        <f t="shared" si="14"/>
        <v>0</v>
      </c>
      <c r="G91" s="109">
        <f t="shared" si="14"/>
        <v>0</v>
      </c>
      <c r="H91" s="16">
        <f t="shared" si="15"/>
        <v>0</v>
      </c>
      <c r="I91" s="16">
        <f t="shared" si="15"/>
        <v>0</v>
      </c>
      <c r="J91" s="16">
        <f t="shared" si="15"/>
        <v>0</v>
      </c>
      <c r="K91" s="16">
        <f t="shared" si="15"/>
        <v>0</v>
      </c>
      <c r="L91" s="8">
        <f t="shared" si="15"/>
        <v>0</v>
      </c>
    </row>
    <row r="92" spans="1:12" x14ac:dyDescent="0.2">
      <c r="A92" s="77">
        <v>75</v>
      </c>
      <c r="C92" s="184">
        <f t="shared" si="14"/>
        <v>0</v>
      </c>
      <c r="D92" s="80">
        <f t="shared" si="14"/>
        <v>0</v>
      </c>
      <c r="E92" s="80">
        <f t="shared" si="14"/>
        <v>0</v>
      </c>
      <c r="F92" s="80">
        <f t="shared" si="14"/>
        <v>0</v>
      </c>
      <c r="G92" s="109">
        <f t="shared" si="14"/>
        <v>0</v>
      </c>
      <c r="H92" s="16">
        <f t="shared" si="15"/>
        <v>0</v>
      </c>
      <c r="I92" s="16">
        <f t="shared" si="15"/>
        <v>0</v>
      </c>
      <c r="J92" s="16">
        <f t="shared" si="15"/>
        <v>0</v>
      </c>
      <c r="K92" s="16">
        <f t="shared" si="15"/>
        <v>0</v>
      </c>
      <c r="L92" s="8">
        <f t="shared" si="15"/>
        <v>0</v>
      </c>
    </row>
    <row r="93" spans="1:12" x14ac:dyDescent="0.2">
      <c r="A93" s="77">
        <v>76</v>
      </c>
      <c r="C93" s="184">
        <f t="shared" si="14"/>
        <v>0</v>
      </c>
      <c r="D93" s="80">
        <f t="shared" si="14"/>
        <v>0</v>
      </c>
      <c r="E93" s="80">
        <f t="shared" si="14"/>
        <v>0</v>
      </c>
      <c r="F93" s="80">
        <f t="shared" si="14"/>
        <v>0</v>
      </c>
      <c r="G93" s="109">
        <f t="shared" si="14"/>
        <v>0</v>
      </c>
      <c r="H93" s="16">
        <f t="shared" si="15"/>
        <v>0</v>
      </c>
      <c r="I93" s="16">
        <f t="shared" si="15"/>
        <v>0</v>
      </c>
      <c r="J93" s="16">
        <f t="shared" si="15"/>
        <v>0</v>
      </c>
      <c r="K93" s="16">
        <f t="shared" si="15"/>
        <v>0</v>
      </c>
      <c r="L93" s="8">
        <f t="shared" si="15"/>
        <v>0</v>
      </c>
    </row>
    <row r="94" spans="1:12" x14ac:dyDescent="0.2">
      <c r="A94" s="77">
        <v>77</v>
      </c>
      <c r="C94" s="184">
        <f t="shared" si="14"/>
        <v>0</v>
      </c>
      <c r="D94" s="80">
        <f t="shared" si="14"/>
        <v>0</v>
      </c>
      <c r="E94" s="80">
        <f t="shared" si="14"/>
        <v>0</v>
      </c>
      <c r="F94" s="80">
        <f t="shared" si="14"/>
        <v>0</v>
      </c>
      <c r="G94" s="109">
        <f t="shared" si="14"/>
        <v>0</v>
      </c>
      <c r="H94" s="16">
        <f t="shared" si="15"/>
        <v>0</v>
      </c>
      <c r="I94" s="16">
        <f t="shared" si="15"/>
        <v>0</v>
      </c>
      <c r="J94" s="16">
        <f t="shared" si="15"/>
        <v>0</v>
      </c>
      <c r="K94" s="16">
        <f t="shared" si="15"/>
        <v>0</v>
      </c>
      <c r="L94" s="8">
        <f t="shared" si="15"/>
        <v>0</v>
      </c>
    </row>
    <row r="95" spans="1:12" x14ac:dyDescent="0.2">
      <c r="A95" s="77">
        <v>78</v>
      </c>
      <c r="C95" s="184">
        <f t="shared" si="14"/>
        <v>0</v>
      </c>
      <c r="D95" s="80">
        <f t="shared" si="14"/>
        <v>0</v>
      </c>
      <c r="E95" s="80">
        <f t="shared" si="14"/>
        <v>0</v>
      </c>
      <c r="F95" s="80">
        <f t="shared" si="14"/>
        <v>0</v>
      </c>
      <c r="G95" s="109">
        <f t="shared" si="14"/>
        <v>0</v>
      </c>
      <c r="H95" s="16">
        <f t="shared" si="15"/>
        <v>0</v>
      </c>
      <c r="I95" s="16">
        <f t="shared" si="15"/>
        <v>0</v>
      </c>
      <c r="J95" s="16">
        <f t="shared" si="15"/>
        <v>0</v>
      </c>
      <c r="K95" s="16">
        <f t="shared" si="15"/>
        <v>0</v>
      </c>
      <c r="L95" s="8">
        <f t="shared" si="15"/>
        <v>0</v>
      </c>
    </row>
    <row r="96" spans="1:12" x14ac:dyDescent="0.2">
      <c r="A96" s="77">
        <v>79</v>
      </c>
      <c r="C96" s="184">
        <f t="shared" si="14"/>
        <v>0</v>
      </c>
      <c r="D96" s="80">
        <f t="shared" si="14"/>
        <v>0</v>
      </c>
      <c r="E96" s="80">
        <f t="shared" si="14"/>
        <v>0</v>
      </c>
      <c r="F96" s="80">
        <f t="shared" si="14"/>
        <v>0</v>
      </c>
      <c r="G96" s="109">
        <f t="shared" si="14"/>
        <v>0</v>
      </c>
      <c r="H96" s="16">
        <f t="shared" si="15"/>
        <v>0</v>
      </c>
      <c r="I96" s="16">
        <f t="shared" si="15"/>
        <v>0</v>
      </c>
      <c r="J96" s="16">
        <f t="shared" si="15"/>
        <v>0</v>
      </c>
      <c r="K96" s="16">
        <f t="shared" si="15"/>
        <v>0</v>
      </c>
      <c r="L96" s="8">
        <f t="shared" si="15"/>
        <v>0</v>
      </c>
    </row>
    <row r="97" spans="1:12" x14ac:dyDescent="0.2">
      <c r="A97" s="77">
        <v>80</v>
      </c>
      <c r="C97" s="184">
        <f t="shared" si="14"/>
        <v>0</v>
      </c>
      <c r="D97" s="80">
        <f t="shared" si="14"/>
        <v>0</v>
      </c>
      <c r="E97" s="80">
        <f t="shared" si="14"/>
        <v>0</v>
      </c>
      <c r="F97" s="80">
        <f t="shared" si="14"/>
        <v>0</v>
      </c>
      <c r="G97" s="109">
        <f t="shared" si="14"/>
        <v>0</v>
      </c>
      <c r="H97" s="16">
        <f t="shared" si="15"/>
        <v>0</v>
      </c>
      <c r="I97" s="16">
        <f t="shared" si="15"/>
        <v>0</v>
      </c>
      <c r="J97" s="16">
        <f t="shared" si="15"/>
        <v>0</v>
      </c>
      <c r="K97" s="16">
        <f t="shared" si="15"/>
        <v>0</v>
      </c>
      <c r="L97" s="8">
        <f t="shared" si="15"/>
        <v>0</v>
      </c>
    </row>
    <row r="98" spans="1:12" x14ac:dyDescent="0.2">
      <c r="A98" s="77">
        <v>81</v>
      </c>
      <c r="C98" s="184">
        <f t="shared" ref="C98:G107" si="16">IF(C$6&gt;=$A98,C$9,IF(C$7&gt;=$A98,C$10,(C$8&gt;=$A98)*C$11))+(INT(C$5)=$A98)*(C$12+C$13)</f>
        <v>0</v>
      </c>
      <c r="D98" s="80">
        <f t="shared" si="16"/>
        <v>0</v>
      </c>
      <c r="E98" s="80">
        <f t="shared" si="16"/>
        <v>0</v>
      </c>
      <c r="F98" s="80">
        <f t="shared" si="16"/>
        <v>0</v>
      </c>
      <c r="G98" s="109">
        <f t="shared" si="16"/>
        <v>0</v>
      </c>
      <c r="H98" s="16">
        <f t="shared" ref="H98:L107" si="17">IF(H$6&gt;=$A98,H$9,IF(H$7&gt;=$A98,H$10,(H$8&gt;=$A98)*H$11))+(INT(H$5)=$A98)*(H$12+H$13+H$14)</f>
        <v>0</v>
      </c>
      <c r="I98" s="16">
        <f t="shared" si="17"/>
        <v>0</v>
      </c>
      <c r="J98" s="16">
        <f t="shared" si="17"/>
        <v>0</v>
      </c>
      <c r="K98" s="16">
        <f t="shared" si="17"/>
        <v>0</v>
      </c>
      <c r="L98" s="8">
        <f t="shared" si="17"/>
        <v>0</v>
      </c>
    </row>
    <row r="99" spans="1:12" x14ac:dyDescent="0.2">
      <c r="A99" s="77">
        <v>82</v>
      </c>
      <c r="C99" s="184">
        <f t="shared" si="16"/>
        <v>0</v>
      </c>
      <c r="D99" s="80">
        <f t="shared" si="16"/>
        <v>0</v>
      </c>
      <c r="E99" s="80">
        <f t="shared" si="16"/>
        <v>0</v>
      </c>
      <c r="F99" s="80">
        <f t="shared" si="16"/>
        <v>0</v>
      </c>
      <c r="G99" s="109">
        <f t="shared" si="16"/>
        <v>0</v>
      </c>
      <c r="H99" s="16">
        <f t="shared" si="17"/>
        <v>0</v>
      </c>
      <c r="I99" s="16">
        <f t="shared" si="17"/>
        <v>0</v>
      </c>
      <c r="J99" s="16">
        <f t="shared" si="17"/>
        <v>0</v>
      </c>
      <c r="K99" s="16">
        <f t="shared" si="17"/>
        <v>0</v>
      </c>
      <c r="L99" s="8">
        <f t="shared" si="17"/>
        <v>0</v>
      </c>
    </row>
    <row r="100" spans="1:12" x14ac:dyDescent="0.2">
      <c r="A100" s="77">
        <v>83</v>
      </c>
      <c r="C100" s="184">
        <f t="shared" si="16"/>
        <v>0</v>
      </c>
      <c r="D100" s="80">
        <f t="shared" si="16"/>
        <v>0</v>
      </c>
      <c r="E100" s="80">
        <f t="shared" si="16"/>
        <v>0</v>
      </c>
      <c r="F100" s="80">
        <f t="shared" si="16"/>
        <v>0</v>
      </c>
      <c r="G100" s="109">
        <f t="shared" si="16"/>
        <v>0</v>
      </c>
      <c r="H100" s="16">
        <f t="shared" si="17"/>
        <v>0</v>
      </c>
      <c r="I100" s="16">
        <f t="shared" si="17"/>
        <v>0</v>
      </c>
      <c r="J100" s="16">
        <f t="shared" si="17"/>
        <v>0</v>
      </c>
      <c r="K100" s="16">
        <f t="shared" si="17"/>
        <v>0</v>
      </c>
      <c r="L100" s="8">
        <f t="shared" si="17"/>
        <v>0</v>
      </c>
    </row>
    <row r="101" spans="1:12" x14ac:dyDescent="0.2">
      <c r="A101" s="77">
        <v>84</v>
      </c>
      <c r="C101" s="184">
        <f t="shared" si="16"/>
        <v>0</v>
      </c>
      <c r="D101" s="80">
        <f t="shared" si="16"/>
        <v>0</v>
      </c>
      <c r="E101" s="80">
        <f t="shared" si="16"/>
        <v>0</v>
      </c>
      <c r="F101" s="80">
        <f t="shared" si="16"/>
        <v>0</v>
      </c>
      <c r="G101" s="109">
        <f t="shared" si="16"/>
        <v>0</v>
      </c>
      <c r="H101" s="16">
        <f t="shared" si="17"/>
        <v>0</v>
      </c>
      <c r="I101" s="16">
        <f t="shared" si="17"/>
        <v>0</v>
      </c>
      <c r="J101" s="16">
        <f t="shared" si="17"/>
        <v>0</v>
      </c>
      <c r="K101" s="16">
        <f t="shared" si="17"/>
        <v>0</v>
      </c>
      <c r="L101" s="8">
        <f t="shared" si="17"/>
        <v>0</v>
      </c>
    </row>
    <row r="102" spans="1:12" x14ac:dyDescent="0.2">
      <c r="A102" s="77">
        <v>85</v>
      </c>
      <c r="C102" s="184">
        <f t="shared" si="16"/>
        <v>0</v>
      </c>
      <c r="D102" s="80">
        <f t="shared" si="16"/>
        <v>0</v>
      </c>
      <c r="E102" s="80">
        <f t="shared" si="16"/>
        <v>0</v>
      </c>
      <c r="F102" s="80">
        <f t="shared" si="16"/>
        <v>0</v>
      </c>
      <c r="G102" s="109">
        <f t="shared" si="16"/>
        <v>0</v>
      </c>
      <c r="H102" s="16">
        <f t="shared" si="17"/>
        <v>0</v>
      </c>
      <c r="I102" s="16">
        <f t="shared" si="17"/>
        <v>0</v>
      </c>
      <c r="J102" s="16">
        <f t="shared" si="17"/>
        <v>0</v>
      </c>
      <c r="K102" s="16">
        <f t="shared" si="17"/>
        <v>0</v>
      </c>
      <c r="L102" s="8">
        <f t="shared" si="17"/>
        <v>0</v>
      </c>
    </row>
    <row r="103" spans="1:12" x14ac:dyDescent="0.2">
      <c r="A103" s="77">
        <v>86</v>
      </c>
      <c r="C103" s="184">
        <f t="shared" si="16"/>
        <v>0</v>
      </c>
      <c r="D103" s="80">
        <f t="shared" si="16"/>
        <v>0</v>
      </c>
      <c r="E103" s="80">
        <f t="shared" si="16"/>
        <v>0</v>
      </c>
      <c r="F103" s="80">
        <f t="shared" si="16"/>
        <v>0</v>
      </c>
      <c r="G103" s="109">
        <f t="shared" si="16"/>
        <v>0</v>
      </c>
      <c r="H103" s="16">
        <f t="shared" si="17"/>
        <v>0</v>
      </c>
      <c r="I103" s="16">
        <f t="shared" si="17"/>
        <v>0</v>
      </c>
      <c r="J103" s="16">
        <f t="shared" si="17"/>
        <v>0</v>
      </c>
      <c r="K103" s="16">
        <f t="shared" si="17"/>
        <v>0</v>
      </c>
      <c r="L103" s="8">
        <f t="shared" si="17"/>
        <v>0</v>
      </c>
    </row>
    <row r="104" spans="1:12" x14ac:dyDescent="0.2">
      <c r="A104" s="77">
        <v>87</v>
      </c>
      <c r="C104" s="184">
        <f t="shared" si="16"/>
        <v>0</v>
      </c>
      <c r="D104" s="80">
        <f t="shared" si="16"/>
        <v>0</v>
      </c>
      <c r="E104" s="80">
        <f t="shared" si="16"/>
        <v>0</v>
      </c>
      <c r="F104" s="80">
        <f t="shared" si="16"/>
        <v>0</v>
      </c>
      <c r="G104" s="109">
        <f t="shared" si="16"/>
        <v>0</v>
      </c>
      <c r="H104" s="16">
        <f t="shared" si="17"/>
        <v>0</v>
      </c>
      <c r="I104" s="16">
        <f t="shared" si="17"/>
        <v>0</v>
      </c>
      <c r="J104" s="16">
        <f t="shared" si="17"/>
        <v>0</v>
      </c>
      <c r="K104" s="16">
        <f t="shared" si="17"/>
        <v>0</v>
      </c>
      <c r="L104" s="8">
        <f t="shared" si="17"/>
        <v>0</v>
      </c>
    </row>
    <row r="105" spans="1:12" x14ac:dyDescent="0.2">
      <c r="A105" s="77">
        <v>88</v>
      </c>
      <c r="C105" s="184">
        <f t="shared" si="16"/>
        <v>0</v>
      </c>
      <c r="D105" s="80">
        <f t="shared" si="16"/>
        <v>0</v>
      </c>
      <c r="E105" s="80">
        <f t="shared" si="16"/>
        <v>0</v>
      </c>
      <c r="F105" s="80">
        <f t="shared" si="16"/>
        <v>0</v>
      </c>
      <c r="G105" s="109">
        <f t="shared" si="16"/>
        <v>0</v>
      </c>
      <c r="H105" s="16">
        <f t="shared" si="17"/>
        <v>0</v>
      </c>
      <c r="I105" s="16">
        <f t="shared" si="17"/>
        <v>0</v>
      </c>
      <c r="J105" s="16">
        <f t="shared" si="17"/>
        <v>0</v>
      </c>
      <c r="K105" s="16">
        <f t="shared" si="17"/>
        <v>0</v>
      </c>
      <c r="L105" s="8">
        <f t="shared" si="17"/>
        <v>0</v>
      </c>
    </row>
    <row r="106" spans="1:12" x14ac:dyDescent="0.2">
      <c r="A106" s="77">
        <v>89</v>
      </c>
      <c r="C106" s="184">
        <f t="shared" si="16"/>
        <v>0</v>
      </c>
      <c r="D106" s="80">
        <f t="shared" si="16"/>
        <v>0</v>
      </c>
      <c r="E106" s="80">
        <f t="shared" si="16"/>
        <v>0</v>
      </c>
      <c r="F106" s="80">
        <f t="shared" si="16"/>
        <v>0</v>
      </c>
      <c r="G106" s="109">
        <f t="shared" si="16"/>
        <v>0</v>
      </c>
      <c r="H106" s="16">
        <f t="shared" si="17"/>
        <v>0</v>
      </c>
      <c r="I106" s="16">
        <f t="shared" si="17"/>
        <v>0</v>
      </c>
      <c r="J106" s="16">
        <f t="shared" si="17"/>
        <v>0</v>
      </c>
      <c r="K106" s="16">
        <f t="shared" si="17"/>
        <v>0</v>
      </c>
      <c r="L106" s="8">
        <f t="shared" si="17"/>
        <v>0</v>
      </c>
    </row>
    <row r="107" spans="1:12" x14ac:dyDescent="0.2">
      <c r="A107" s="77">
        <v>90</v>
      </c>
      <c r="C107" s="184">
        <f t="shared" si="16"/>
        <v>0</v>
      </c>
      <c r="D107" s="80">
        <f t="shared" si="16"/>
        <v>0</v>
      </c>
      <c r="E107" s="80">
        <f t="shared" si="16"/>
        <v>0</v>
      </c>
      <c r="F107" s="80">
        <f t="shared" si="16"/>
        <v>0</v>
      </c>
      <c r="G107" s="109">
        <f t="shared" si="16"/>
        <v>0</v>
      </c>
      <c r="H107" s="16">
        <f t="shared" si="17"/>
        <v>0</v>
      </c>
      <c r="I107" s="16">
        <f t="shared" si="17"/>
        <v>0</v>
      </c>
      <c r="J107" s="16">
        <f t="shared" si="17"/>
        <v>0</v>
      </c>
      <c r="K107" s="16">
        <f t="shared" si="17"/>
        <v>0</v>
      </c>
      <c r="L107" s="8">
        <f t="shared" si="17"/>
        <v>0</v>
      </c>
    </row>
    <row r="108" spans="1:12" x14ac:dyDescent="0.2">
      <c r="A108" s="77">
        <v>91</v>
      </c>
      <c r="C108" s="184">
        <f t="shared" ref="C108:G117" si="18">IF(C$6&gt;=$A108,C$9,IF(C$7&gt;=$A108,C$10,(C$8&gt;=$A108)*C$11))+(INT(C$5)=$A108)*(C$12+C$13)</f>
        <v>0</v>
      </c>
      <c r="D108" s="80">
        <f t="shared" si="18"/>
        <v>0</v>
      </c>
      <c r="E108" s="80">
        <f t="shared" si="18"/>
        <v>0</v>
      </c>
      <c r="F108" s="80">
        <f t="shared" si="18"/>
        <v>0</v>
      </c>
      <c r="G108" s="109">
        <f t="shared" si="18"/>
        <v>0</v>
      </c>
      <c r="H108" s="16">
        <f t="shared" ref="H108:L117" si="19">IF(H$6&gt;=$A108,H$9,IF(H$7&gt;=$A108,H$10,(H$8&gt;=$A108)*H$11))+(INT(H$5)=$A108)*(H$12+H$13+H$14)</f>
        <v>0</v>
      </c>
      <c r="I108" s="16">
        <f t="shared" si="19"/>
        <v>0</v>
      </c>
      <c r="J108" s="16">
        <f t="shared" si="19"/>
        <v>0</v>
      </c>
      <c r="K108" s="16">
        <f t="shared" si="19"/>
        <v>0</v>
      </c>
      <c r="L108" s="8">
        <f t="shared" si="19"/>
        <v>0</v>
      </c>
    </row>
    <row r="109" spans="1:12" x14ac:dyDescent="0.2">
      <c r="A109" s="77">
        <v>92</v>
      </c>
      <c r="C109" s="184">
        <f t="shared" si="18"/>
        <v>0</v>
      </c>
      <c r="D109" s="80">
        <f t="shared" si="18"/>
        <v>0</v>
      </c>
      <c r="E109" s="80">
        <f t="shared" si="18"/>
        <v>0</v>
      </c>
      <c r="F109" s="80">
        <f t="shared" si="18"/>
        <v>0</v>
      </c>
      <c r="G109" s="109">
        <f t="shared" si="18"/>
        <v>0</v>
      </c>
      <c r="H109" s="16">
        <f t="shared" si="19"/>
        <v>0</v>
      </c>
      <c r="I109" s="16">
        <f t="shared" si="19"/>
        <v>0</v>
      </c>
      <c r="J109" s="16">
        <f t="shared" si="19"/>
        <v>0</v>
      </c>
      <c r="K109" s="16">
        <f t="shared" si="19"/>
        <v>0</v>
      </c>
      <c r="L109" s="8">
        <f t="shared" si="19"/>
        <v>0</v>
      </c>
    </row>
    <row r="110" spans="1:12" x14ac:dyDescent="0.2">
      <c r="A110" s="77">
        <v>93</v>
      </c>
      <c r="C110" s="184">
        <f t="shared" si="18"/>
        <v>0</v>
      </c>
      <c r="D110" s="80">
        <f t="shared" si="18"/>
        <v>0</v>
      </c>
      <c r="E110" s="80">
        <f t="shared" si="18"/>
        <v>0</v>
      </c>
      <c r="F110" s="80">
        <f t="shared" si="18"/>
        <v>0</v>
      </c>
      <c r="G110" s="109">
        <f t="shared" si="18"/>
        <v>0</v>
      </c>
      <c r="H110" s="16">
        <f t="shared" si="19"/>
        <v>0</v>
      </c>
      <c r="I110" s="16">
        <f t="shared" si="19"/>
        <v>0</v>
      </c>
      <c r="J110" s="16">
        <f t="shared" si="19"/>
        <v>0</v>
      </c>
      <c r="K110" s="16">
        <f t="shared" si="19"/>
        <v>0</v>
      </c>
      <c r="L110" s="8">
        <f t="shared" si="19"/>
        <v>0</v>
      </c>
    </row>
    <row r="111" spans="1:12" x14ac:dyDescent="0.2">
      <c r="A111" s="77">
        <v>94</v>
      </c>
      <c r="C111" s="184">
        <f t="shared" si="18"/>
        <v>0</v>
      </c>
      <c r="D111" s="80">
        <f t="shared" si="18"/>
        <v>0</v>
      </c>
      <c r="E111" s="80">
        <f t="shared" si="18"/>
        <v>0</v>
      </c>
      <c r="F111" s="80">
        <f t="shared" si="18"/>
        <v>0</v>
      </c>
      <c r="G111" s="109">
        <f t="shared" si="18"/>
        <v>0</v>
      </c>
      <c r="H111" s="16">
        <f t="shared" si="19"/>
        <v>0</v>
      </c>
      <c r="I111" s="16">
        <f t="shared" si="19"/>
        <v>0</v>
      </c>
      <c r="J111" s="16">
        <f t="shared" si="19"/>
        <v>0</v>
      </c>
      <c r="K111" s="16">
        <f t="shared" si="19"/>
        <v>0</v>
      </c>
      <c r="L111" s="8">
        <f t="shared" si="19"/>
        <v>0</v>
      </c>
    </row>
    <row r="112" spans="1:12" x14ac:dyDescent="0.2">
      <c r="A112" s="77">
        <v>95</v>
      </c>
      <c r="C112" s="184">
        <f t="shared" si="18"/>
        <v>0</v>
      </c>
      <c r="D112" s="80">
        <f t="shared" si="18"/>
        <v>0</v>
      </c>
      <c r="E112" s="80">
        <f t="shared" si="18"/>
        <v>0</v>
      </c>
      <c r="F112" s="80">
        <f t="shared" si="18"/>
        <v>0</v>
      </c>
      <c r="G112" s="109">
        <f t="shared" si="18"/>
        <v>0</v>
      </c>
      <c r="H112" s="16">
        <f t="shared" si="19"/>
        <v>0</v>
      </c>
      <c r="I112" s="16">
        <f t="shared" si="19"/>
        <v>0</v>
      </c>
      <c r="J112" s="16">
        <f t="shared" si="19"/>
        <v>0</v>
      </c>
      <c r="K112" s="16">
        <f t="shared" si="19"/>
        <v>0</v>
      </c>
      <c r="L112" s="8">
        <f t="shared" si="19"/>
        <v>0</v>
      </c>
    </row>
    <row r="113" spans="1:12" x14ac:dyDescent="0.2">
      <c r="A113" s="77">
        <v>96</v>
      </c>
      <c r="C113" s="184">
        <f t="shared" si="18"/>
        <v>0</v>
      </c>
      <c r="D113" s="80">
        <f t="shared" si="18"/>
        <v>0</v>
      </c>
      <c r="E113" s="80">
        <f t="shared" si="18"/>
        <v>0</v>
      </c>
      <c r="F113" s="80">
        <f t="shared" si="18"/>
        <v>0</v>
      </c>
      <c r="G113" s="109">
        <f t="shared" si="18"/>
        <v>0</v>
      </c>
      <c r="H113" s="16">
        <f t="shared" si="19"/>
        <v>0</v>
      </c>
      <c r="I113" s="16">
        <f t="shared" si="19"/>
        <v>0</v>
      </c>
      <c r="J113" s="16">
        <f t="shared" si="19"/>
        <v>0</v>
      </c>
      <c r="K113" s="16">
        <f t="shared" si="19"/>
        <v>0</v>
      </c>
      <c r="L113" s="8">
        <f t="shared" si="19"/>
        <v>0</v>
      </c>
    </row>
    <row r="114" spans="1:12" x14ac:dyDescent="0.2">
      <c r="A114" s="77">
        <v>97</v>
      </c>
      <c r="C114" s="184">
        <f t="shared" si="18"/>
        <v>0</v>
      </c>
      <c r="D114" s="80">
        <f t="shared" si="18"/>
        <v>0</v>
      </c>
      <c r="E114" s="80">
        <f t="shared" si="18"/>
        <v>0</v>
      </c>
      <c r="F114" s="80">
        <f t="shared" si="18"/>
        <v>0</v>
      </c>
      <c r="G114" s="109">
        <f t="shared" si="18"/>
        <v>0</v>
      </c>
      <c r="H114" s="16">
        <f t="shared" si="19"/>
        <v>0</v>
      </c>
      <c r="I114" s="16">
        <f t="shared" si="19"/>
        <v>0</v>
      </c>
      <c r="J114" s="16">
        <f t="shared" si="19"/>
        <v>0</v>
      </c>
      <c r="K114" s="16">
        <f t="shared" si="19"/>
        <v>0</v>
      </c>
      <c r="L114" s="8">
        <f t="shared" si="19"/>
        <v>0</v>
      </c>
    </row>
    <row r="115" spans="1:12" x14ac:dyDescent="0.2">
      <c r="A115" s="77">
        <v>98</v>
      </c>
      <c r="C115" s="184">
        <f t="shared" si="18"/>
        <v>0</v>
      </c>
      <c r="D115" s="80">
        <f t="shared" si="18"/>
        <v>0</v>
      </c>
      <c r="E115" s="80">
        <f t="shared" si="18"/>
        <v>0</v>
      </c>
      <c r="F115" s="80">
        <f t="shared" si="18"/>
        <v>0</v>
      </c>
      <c r="G115" s="109">
        <f t="shared" si="18"/>
        <v>0</v>
      </c>
      <c r="H115" s="16">
        <f t="shared" si="19"/>
        <v>0</v>
      </c>
      <c r="I115" s="16">
        <f t="shared" si="19"/>
        <v>0</v>
      </c>
      <c r="J115" s="16">
        <f t="shared" si="19"/>
        <v>0</v>
      </c>
      <c r="K115" s="16">
        <f t="shared" si="19"/>
        <v>0</v>
      </c>
      <c r="L115" s="8">
        <f t="shared" si="19"/>
        <v>0</v>
      </c>
    </row>
    <row r="116" spans="1:12" x14ac:dyDescent="0.2">
      <c r="A116" s="77">
        <v>99</v>
      </c>
      <c r="C116" s="184">
        <f t="shared" si="18"/>
        <v>0</v>
      </c>
      <c r="D116" s="80">
        <f t="shared" si="18"/>
        <v>0</v>
      </c>
      <c r="E116" s="80">
        <f t="shared" si="18"/>
        <v>0</v>
      </c>
      <c r="F116" s="80">
        <f t="shared" si="18"/>
        <v>0</v>
      </c>
      <c r="G116" s="109">
        <f t="shared" si="18"/>
        <v>0</v>
      </c>
      <c r="H116" s="16">
        <f t="shared" si="19"/>
        <v>0</v>
      </c>
      <c r="I116" s="16">
        <f t="shared" si="19"/>
        <v>0</v>
      </c>
      <c r="J116" s="16">
        <f t="shared" si="19"/>
        <v>0</v>
      </c>
      <c r="K116" s="16">
        <f t="shared" si="19"/>
        <v>0</v>
      </c>
      <c r="L116" s="8">
        <f t="shared" si="19"/>
        <v>0</v>
      </c>
    </row>
    <row r="117" spans="1:12" x14ac:dyDescent="0.2">
      <c r="A117" s="77">
        <v>100</v>
      </c>
      <c r="C117" s="184">
        <f t="shared" si="18"/>
        <v>0</v>
      </c>
      <c r="D117" s="80">
        <f t="shared" si="18"/>
        <v>0</v>
      </c>
      <c r="E117" s="80">
        <f t="shared" si="18"/>
        <v>0</v>
      </c>
      <c r="F117" s="80">
        <f t="shared" si="18"/>
        <v>0</v>
      </c>
      <c r="G117" s="109">
        <f t="shared" si="18"/>
        <v>0</v>
      </c>
      <c r="H117" s="16">
        <f t="shared" si="19"/>
        <v>0</v>
      </c>
      <c r="I117" s="16">
        <f t="shared" si="19"/>
        <v>0</v>
      </c>
      <c r="J117" s="16">
        <f t="shared" si="19"/>
        <v>0</v>
      </c>
      <c r="K117" s="16">
        <f t="shared" si="19"/>
        <v>0</v>
      </c>
      <c r="L117" s="8">
        <f t="shared" si="19"/>
        <v>0</v>
      </c>
    </row>
    <row r="118" spans="1:12" x14ac:dyDescent="0.2">
      <c r="A118" s="77">
        <v>101</v>
      </c>
      <c r="C118" s="184">
        <f t="shared" ref="C118:G127" si="20">IF(C$6&gt;=$A118,C$9,IF(C$7&gt;=$A118,C$10,(C$8&gt;=$A118)*C$11))+(INT(C$5)=$A118)*(C$12+C$13)</f>
        <v>0</v>
      </c>
      <c r="D118" s="80">
        <f t="shared" si="20"/>
        <v>0</v>
      </c>
      <c r="E118" s="80">
        <f t="shared" si="20"/>
        <v>0</v>
      </c>
      <c r="F118" s="80">
        <f t="shared" si="20"/>
        <v>0</v>
      </c>
      <c r="G118" s="109">
        <f t="shared" si="20"/>
        <v>0</v>
      </c>
      <c r="H118" s="16">
        <f t="shared" ref="H118:L127" si="21">IF(H$6&gt;=$A118,H$9,IF(H$7&gt;=$A118,H$10,(H$8&gt;=$A118)*H$11))+(INT(H$5)=$A118)*(H$12+H$13+H$14)</f>
        <v>0</v>
      </c>
      <c r="I118" s="16">
        <f t="shared" si="21"/>
        <v>0</v>
      </c>
      <c r="J118" s="16">
        <f t="shared" si="21"/>
        <v>0</v>
      </c>
      <c r="K118" s="16">
        <f t="shared" si="21"/>
        <v>0</v>
      </c>
      <c r="L118" s="8">
        <f t="shared" si="21"/>
        <v>0</v>
      </c>
    </row>
    <row r="119" spans="1:12" x14ac:dyDescent="0.2">
      <c r="A119" s="77">
        <v>102</v>
      </c>
      <c r="C119" s="184">
        <f t="shared" si="20"/>
        <v>0</v>
      </c>
      <c r="D119" s="80">
        <f t="shared" si="20"/>
        <v>0</v>
      </c>
      <c r="E119" s="80">
        <f t="shared" si="20"/>
        <v>0</v>
      </c>
      <c r="F119" s="80">
        <f t="shared" si="20"/>
        <v>0</v>
      </c>
      <c r="G119" s="109">
        <f t="shared" si="20"/>
        <v>0</v>
      </c>
      <c r="H119" s="16">
        <f t="shared" si="21"/>
        <v>0</v>
      </c>
      <c r="I119" s="16">
        <f t="shared" si="21"/>
        <v>0</v>
      </c>
      <c r="J119" s="16">
        <f t="shared" si="21"/>
        <v>0</v>
      </c>
      <c r="K119" s="16">
        <f t="shared" si="21"/>
        <v>0</v>
      </c>
      <c r="L119" s="8">
        <f t="shared" si="21"/>
        <v>0</v>
      </c>
    </row>
    <row r="120" spans="1:12" x14ac:dyDescent="0.2">
      <c r="A120" s="77">
        <v>103</v>
      </c>
      <c r="C120" s="184">
        <f t="shared" si="20"/>
        <v>0</v>
      </c>
      <c r="D120" s="80">
        <f t="shared" si="20"/>
        <v>0</v>
      </c>
      <c r="E120" s="80">
        <f t="shared" si="20"/>
        <v>0</v>
      </c>
      <c r="F120" s="80">
        <f t="shared" si="20"/>
        <v>0</v>
      </c>
      <c r="G120" s="109">
        <f t="shared" si="20"/>
        <v>0</v>
      </c>
      <c r="H120" s="16">
        <f t="shared" si="21"/>
        <v>0</v>
      </c>
      <c r="I120" s="16">
        <f t="shared" si="21"/>
        <v>0</v>
      </c>
      <c r="J120" s="16">
        <f t="shared" si="21"/>
        <v>0</v>
      </c>
      <c r="K120" s="16">
        <f t="shared" si="21"/>
        <v>0</v>
      </c>
      <c r="L120" s="8">
        <f t="shared" si="21"/>
        <v>0</v>
      </c>
    </row>
    <row r="121" spans="1:12" x14ac:dyDescent="0.2">
      <c r="A121" s="77">
        <v>104</v>
      </c>
      <c r="C121" s="184">
        <f t="shared" si="20"/>
        <v>0</v>
      </c>
      <c r="D121" s="80">
        <f t="shared" si="20"/>
        <v>0</v>
      </c>
      <c r="E121" s="80">
        <f t="shared" si="20"/>
        <v>0</v>
      </c>
      <c r="F121" s="80">
        <f t="shared" si="20"/>
        <v>0</v>
      </c>
      <c r="G121" s="109">
        <f t="shared" si="20"/>
        <v>0</v>
      </c>
      <c r="H121" s="16">
        <f t="shared" si="21"/>
        <v>0</v>
      </c>
      <c r="I121" s="16">
        <f t="shared" si="21"/>
        <v>0</v>
      </c>
      <c r="J121" s="16">
        <f t="shared" si="21"/>
        <v>0</v>
      </c>
      <c r="K121" s="16">
        <f t="shared" si="21"/>
        <v>0</v>
      </c>
      <c r="L121" s="8">
        <f t="shared" si="21"/>
        <v>0</v>
      </c>
    </row>
    <row r="122" spans="1:12" x14ac:dyDescent="0.2">
      <c r="A122" s="77">
        <v>105</v>
      </c>
      <c r="C122" s="184">
        <f t="shared" si="20"/>
        <v>0</v>
      </c>
      <c r="D122" s="80">
        <f t="shared" si="20"/>
        <v>0</v>
      </c>
      <c r="E122" s="80">
        <f t="shared" si="20"/>
        <v>0</v>
      </c>
      <c r="F122" s="80">
        <f t="shared" si="20"/>
        <v>0</v>
      </c>
      <c r="G122" s="109">
        <f t="shared" si="20"/>
        <v>0</v>
      </c>
      <c r="H122" s="16">
        <f t="shared" si="21"/>
        <v>0</v>
      </c>
      <c r="I122" s="16">
        <f t="shared" si="21"/>
        <v>0</v>
      </c>
      <c r="J122" s="16">
        <f t="shared" si="21"/>
        <v>0</v>
      </c>
      <c r="K122" s="16">
        <f t="shared" si="21"/>
        <v>0</v>
      </c>
      <c r="L122" s="8">
        <f t="shared" si="21"/>
        <v>0</v>
      </c>
    </row>
    <row r="123" spans="1:12" x14ac:dyDescent="0.2">
      <c r="A123" s="77">
        <v>106</v>
      </c>
      <c r="C123" s="184">
        <f t="shared" si="20"/>
        <v>0</v>
      </c>
      <c r="D123" s="80">
        <f t="shared" si="20"/>
        <v>0</v>
      </c>
      <c r="E123" s="80">
        <f t="shared" si="20"/>
        <v>0</v>
      </c>
      <c r="F123" s="80">
        <f t="shared" si="20"/>
        <v>0</v>
      </c>
      <c r="G123" s="109">
        <f t="shared" si="20"/>
        <v>0</v>
      </c>
      <c r="H123" s="16">
        <f t="shared" si="21"/>
        <v>0</v>
      </c>
      <c r="I123" s="16">
        <f t="shared" si="21"/>
        <v>0</v>
      </c>
      <c r="J123" s="16">
        <f t="shared" si="21"/>
        <v>0</v>
      </c>
      <c r="K123" s="16">
        <f t="shared" si="21"/>
        <v>0</v>
      </c>
      <c r="L123" s="8">
        <f t="shared" si="21"/>
        <v>0</v>
      </c>
    </row>
    <row r="124" spans="1:12" x14ac:dyDescent="0.2">
      <c r="A124" s="77">
        <v>107</v>
      </c>
      <c r="C124" s="184">
        <f t="shared" si="20"/>
        <v>0</v>
      </c>
      <c r="D124" s="80">
        <f t="shared" si="20"/>
        <v>0</v>
      </c>
      <c r="E124" s="80">
        <f t="shared" si="20"/>
        <v>0</v>
      </c>
      <c r="F124" s="80">
        <f t="shared" si="20"/>
        <v>0</v>
      </c>
      <c r="G124" s="109">
        <f t="shared" si="20"/>
        <v>0</v>
      </c>
      <c r="H124" s="16">
        <f t="shared" si="21"/>
        <v>0</v>
      </c>
      <c r="I124" s="16">
        <f t="shared" si="21"/>
        <v>0</v>
      </c>
      <c r="J124" s="16">
        <f t="shared" si="21"/>
        <v>0</v>
      </c>
      <c r="K124" s="16">
        <f t="shared" si="21"/>
        <v>0</v>
      </c>
      <c r="L124" s="8">
        <f t="shared" si="21"/>
        <v>0</v>
      </c>
    </row>
    <row r="125" spans="1:12" x14ac:dyDescent="0.2">
      <c r="A125" s="77">
        <v>108</v>
      </c>
      <c r="C125" s="184">
        <f t="shared" si="20"/>
        <v>0</v>
      </c>
      <c r="D125" s="80">
        <f t="shared" si="20"/>
        <v>0</v>
      </c>
      <c r="E125" s="80">
        <f t="shared" si="20"/>
        <v>0</v>
      </c>
      <c r="F125" s="80">
        <f t="shared" si="20"/>
        <v>0</v>
      </c>
      <c r="G125" s="109">
        <f t="shared" si="20"/>
        <v>0</v>
      </c>
      <c r="H125" s="16">
        <f t="shared" si="21"/>
        <v>0</v>
      </c>
      <c r="I125" s="16">
        <f t="shared" si="21"/>
        <v>0</v>
      </c>
      <c r="J125" s="16">
        <f t="shared" si="21"/>
        <v>0</v>
      </c>
      <c r="K125" s="16">
        <f t="shared" si="21"/>
        <v>0</v>
      </c>
      <c r="L125" s="8">
        <f t="shared" si="21"/>
        <v>0</v>
      </c>
    </row>
    <row r="126" spans="1:12" x14ac:dyDescent="0.2">
      <c r="A126" s="77">
        <v>109</v>
      </c>
      <c r="C126" s="184">
        <f t="shared" si="20"/>
        <v>0</v>
      </c>
      <c r="D126" s="80">
        <f t="shared" si="20"/>
        <v>0</v>
      </c>
      <c r="E126" s="80">
        <f t="shared" si="20"/>
        <v>0</v>
      </c>
      <c r="F126" s="80">
        <f t="shared" si="20"/>
        <v>0</v>
      </c>
      <c r="G126" s="109">
        <f t="shared" si="20"/>
        <v>0</v>
      </c>
      <c r="H126" s="16">
        <f t="shared" si="21"/>
        <v>0</v>
      </c>
      <c r="I126" s="16">
        <f t="shared" si="21"/>
        <v>0</v>
      </c>
      <c r="J126" s="16">
        <f t="shared" si="21"/>
        <v>0</v>
      </c>
      <c r="K126" s="16">
        <f t="shared" si="21"/>
        <v>0</v>
      </c>
      <c r="L126" s="8">
        <f t="shared" si="21"/>
        <v>0</v>
      </c>
    </row>
    <row r="127" spans="1:12" x14ac:dyDescent="0.2">
      <c r="A127" s="77">
        <v>110</v>
      </c>
      <c r="C127" s="184">
        <f t="shared" si="20"/>
        <v>0</v>
      </c>
      <c r="D127" s="80">
        <f t="shared" si="20"/>
        <v>0</v>
      </c>
      <c r="E127" s="80">
        <f t="shared" si="20"/>
        <v>0</v>
      </c>
      <c r="F127" s="80">
        <f t="shared" si="20"/>
        <v>0</v>
      </c>
      <c r="G127" s="109">
        <f t="shared" si="20"/>
        <v>0</v>
      </c>
      <c r="H127" s="16">
        <f t="shared" si="21"/>
        <v>0</v>
      </c>
      <c r="I127" s="16">
        <f t="shared" si="21"/>
        <v>0</v>
      </c>
      <c r="J127" s="16">
        <f t="shared" si="21"/>
        <v>0</v>
      </c>
      <c r="K127" s="16">
        <f t="shared" si="21"/>
        <v>0</v>
      </c>
      <c r="L127" s="8">
        <f t="shared" si="21"/>
        <v>0</v>
      </c>
    </row>
    <row r="128" spans="1:12" x14ac:dyDescent="0.2">
      <c r="A128" s="77">
        <v>111</v>
      </c>
      <c r="C128" s="184">
        <f t="shared" ref="C128:G137" si="22">IF(C$6&gt;=$A128,C$9,IF(C$7&gt;=$A128,C$10,(C$8&gt;=$A128)*C$11))+(INT(C$5)=$A128)*(C$12+C$13)</f>
        <v>0</v>
      </c>
      <c r="D128" s="80">
        <f t="shared" si="22"/>
        <v>0</v>
      </c>
      <c r="E128" s="80">
        <f t="shared" si="22"/>
        <v>0</v>
      </c>
      <c r="F128" s="80">
        <f t="shared" si="22"/>
        <v>0</v>
      </c>
      <c r="G128" s="109">
        <f t="shared" si="22"/>
        <v>0</v>
      </c>
      <c r="H128" s="16">
        <f t="shared" ref="H128:L137" si="23">IF(H$6&gt;=$A128,H$9,IF(H$7&gt;=$A128,H$10,(H$8&gt;=$A128)*H$11))+(INT(H$5)=$A128)*(H$12+H$13+H$14)</f>
        <v>0</v>
      </c>
      <c r="I128" s="16">
        <f t="shared" si="23"/>
        <v>0</v>
      </c>
      <c r="J128" s="16">
        <f t="shared" si="23"/>
        <v>0</v>
      </c>
      <c r="K128" s="16">
        <f t="shared" si="23"/>
        <v>0</v>
      </c>
      <c r="L128" s="8">
        <f t="shared" si="23"/>
        <v>0</v>
      </c>
    </row>
    <row r="129" spans="1:12" x14ac:dyDescent="0.2">
      <c r="A129" s="77">
        <v>112</v>
      </c>
      <c r="C129" s="184">
        <f t="shared" si="22"/>
        <v>0</v>
      </c>
      <c r="D129" s="80">
        <f t="shared" si="22"/>
        <v>0</v>
      </c>
      <c r="E129" s="80">
        <f t="shared" si="22"/>
        <v>0</v>
      </c>
      <c r="F129" s="80">
        <f t="shared" si="22"/>
        <v>0</v>
      </c>
      <c r="G129" s="109">
        <f t="shared" si="22"/>
        <v>0</v>
      </c>
      <c r="H129" s="16">
        <f t="shared" si="23"/>
        <v>0</v>
      </c>
      <c r="I129" s="16">
        <f t="shared" si="23"/>
        <v>0</v>
      </c>
      <c r="J129" s="16">
        <f t="shared" si="23"/>
        <v>0</v>
      </c>
      <c r="K129" s="16">
        <f t="shared" si="23"/>
        <v>0</v>
      </c>
      <c r="L129" s="8">
        <f t="shared" si="23"/>
        <v>0</v>
      </c>
    </row>
    <row r="130" spans="1:12" x14ac:dyDescent="0.2">
      <c r="A130" s="77">
        <v>113</v>
      </c>
      <c r="C130" s="184">
        <f t="shared" si="22"/>
        <v>0</v>
      </c>
      <c r="D130" s="80">
        <f t="shared" si="22"/>
        <v>0</v>
      </c>
      <c r="E130" s="80">
        <f t="shared" si="22"/>
        <v>0</v>
      </c>
      <c r="F130" s="80">
        <f t="shared" si="22"/>
        <v>0</v>
      </c>
      <c r="G130" s="109">
        <f t="shared" si="22"/>
        <v>0</v>
      </c>
      <c r="H130" s="16">
        <f t="shared" si="23"/>
        <v>0</v>
      </c>
      <c r="I130" s="16">
        <f t="shared" si="23"/>
        <v>0</v>
      </c>
      <c r="J130" s="16">
        <f t="shared" si="23"/>
        <v>0</v>
      </c>
      <c r="K130" s="16">
        <f t="shared" si="23"/>
        <v>0</v>
      </c>
      <c r="L130" s="8">
        <f t="shared" si="23"/>
        <v>0</v>
      </c>
    </row>
    <row r="131" spans="1:12" x14ac:dyDescent="0.2">
      <c r="A131" s="77">
        <v>114</v>
      </c>
      <c r="C131" s="184">
        <f t="shared" si="22"/>
        <v>0</v>
      </c>
      <c r="D131" s="80">
        <f t="shared" si="22"/>
        <v>0</v>
      </c>
      <c r="E131" s="80">
        <f t="shared" si="22"/>
        <v>0</v>
      </c>
      <c r="F131" s="80">
        <f t="shared" si="22"/>
        <v>0</v>
      </c>
      <c r="G131" s="109">
        <f t="shared" si="22"/>
        <v>0</v>
      </c>
      <c r="H131" s="16">
        <f t="shared" si="23"/>
        <v>0</v>
      </c>
      <c r="I131" s="16">
        <f t="shared" si="23"/>
        <v>0</v>
      </c>
      <c r="J131" s="16">
        <f t="shared" si="23"/>
        <v>0</v>
      </c>
      <c r="K131" s="16">
        <f t="shared" si="23"/>
        <v>0</v>
      </c>
      <c r="L131" s="8">
        <f t="shared" si="23"/>
        <v>0</v>
      </c>
    </row>
    <row r="132" spans="1:12" x14ac:dyDescent="0.2">
      <c r="A132" s="77">
        <v>115</v>
      </c>
      <c r="C132" s="184">
        <f t="shared" si="22"/>
        <v>0</v>
      </c>
      <c r="D132" s="80">
        <f t="shared" si="22"/>
        <v>0</v>
      </c>
      <c r="E132" s="80">
        <f t="shared" si="22"/>
        <v>0</v>
      </c>
      <c r="F132" s="80">
        <f t="shared" si="22"/>
        <v>0</v>
      </c>
      <c r="G132" s="109">
        <f t="shared" si="22"/>
        <v>0</v>
      </c>
      <c r="H132" s="16">
        <f t="shared" si="23"/>
        <v>0</v>
      </c>
      <c r="I132" s="16">
        <f t="shared" si="23"/>
        <v>0</v>
      </c>
      <c r="J132" s="16">
        <f t="shared" si="23"/>
        <v>0</v>
      </c>
      <c r="K132" s="16">
        <f t="shared" si="23"/>
        <v>0</v>
      </c>
      <c r="L132" s="8">
        <f t="shared" si="23"/>
        <v>0</v>
      </c>
    </row>
    <row r="133" spans="1:12" x14ac:dyDescent="0.2">
      <c r="A133" s="77">
        <v>116</v>
      </c>
      <c r="C133" s="184">
        <f t="shared" si="22"/>
        <v>0</v>
      </c>
      <c r="D133" s="80">
        <f t="shared" si="22"/>
        <v>0</v>
      </c>
      <c r="E133" s="80">
        <f t="shared" si="22"/>
        <v>0</v>
      </c>
      <c r="F133" s="80">
        <f t="shared" si="22"/>
        <v>0</v>
      </c>
      <c r="G133" s="109">
        <f t="shared" si="22"/>
        <v>0</v>
      </c>
      <c r="H133" s="16">
        <f t="shared" si="23"/>
        <v>0</v>
      </c>
      <c r="I133" s="16">
        <f t="shared" si="23"/>
        <v>0</v>
      </c>
      <c r="J133" s="16">
        <f t="shared" si="23"/>
        <v>0</v>
      </c>
      <c r="K133" s="16">
        <f t="shared" si="23"/>
        <v>0</v>
      </c>
      <c r="L133" s="8">
        <f t="shared" si="23"/>
        <v>0</v>
      </c>
    </row>
    <row r="134" spans="1:12" x14ac:dyDescent="0.2">
      <c r="A134" s="77">
        <v>117</v>
      </c>
      <c r="C134" s="184">
        <f t="shared" si="22"/>
        <v>0</v>
      </c>
      <c r="D134" s="80">
        <f t="shared" si="22"/>
        <v>0</v>
      </c>
      <c r="E134" s="80">
        <f t="shared" si="22"/>
        <v>0</v>
      </c>
      <c r="F134" s="80">
        <f t="shared" si="22"/>
        <v>0</v>
      </c>
      <c r="G134" s="109">
        <f t="shared" si="22"/>
        <v>0</v>
      </c>
      <c r="H134" s="16">
        <f t="shared" si="23"/>
        <v>0</v>
      </c>
      <c r="I134" s="16">
        <f t="shared" si="23"/>
        <v>0</v>
      </c>
      <c r="J134" s="16">
        <f t="shared" si="23"/>
        <v>0</v>
      </c>
      <c r="K134" s="16">
        <f t="shared" si="23"/>
        <v>0</v>
      </c>
      <c r="L134" s="8">
        <f t="shared" si="23"/>
        <v>0</v>
      </c>
    </row>
    <row r="135" spans="1:12" x14ac:dyDescent="0.2">
      <c r="A135" s="77">
        <v>118</v>
      </c>
      <c r="C135" s="184">
        <f t="shared" si="22"/>
        <v>0</v>
      </c>
      <c r="D135" s="80">
        <f t="shared" si="22"/>
        <v>0</v>
      </c>
      <c r="E135" s="80">
        <f t="shared" si="22"/>
        <v>0</v>
      </c>
      <c r="F135" s="80">
        <f t="shared" si="22"/>
        <v>0</v>
      </c>
      <c r="G135" s="109">
        <f t="shared" si="22"/>
        <v>0</v>
      </c>
      <c r="H135" s="16">
        <f t="shared" si="23"/>
        <v>0</v>
      </c>
      <c r="I135" s="16">
        <f t="shared" si="23"/>
        <v>0</v>
      </c>
      <c r="J135" s="16">
        <f t="shared" si="23"/>
        <v>0</v>
      </c>
      <c r="K135" s="16">
        <f t="shared" si="23"/>
        <v>0</v>
      </c>
      <c r="L135" s="8">
        <f t="shared" si="23"/>
        <v>0</v>
      </c>
    </row>
    <row r="136" spans="1:12" x14ac:dyDescent="0.2">
      <c r="A136" s="77">
        <v>119</v>
      </c>
      <c r="C136" s="184">
        <f t="shared" si="22"/>
        <v>0</v>
      </c>
      <c r="D136" s="80">
        <f t="shared" si="22"/>
        <v>0</v>
      </c>
      <c r="E136" s="80">
        <f t="shared" si="22"/>
        <v>0</v>
      </c>
      <c r="F136" s="80">
        <f t="shared" si="22"/>
        <v>0</v>
      </c>
      <c r="G136" s="109">
        <f t="shared" si="22"/>
        <v>0</v>
      </c>
      <c r="H136" s="16">
        <f t="shared" si="23"/>
        <v>0</v>
      </c>
      <c r="I136" s="16">
        <f t="shared" si="23"/>
        <v>0</v>
      </c>
      <c r="J136" s="16">
        <f t="shared" si="23"/>
        <v>0</v>
      </c>
      <c r="K136" s="16">
        <f t="shared" si="23"/>
        <v>0</v>
      </c>
      <c r="L136" s="8">
        <f t="shared" si="23"/>
        <v>0</v>
      </c>
    </row>
    <row r="137" spans="1:12" x14ac:dyDescent="0.2">
      <c r="A137" s="77">
        <v>120</v>
      </c>
      <c r="C137" s="184">
        <f t="shared" si="22"/>
        <v>0</v>
      </c>
      <c r="D137" s="80">
        <f t="shared" si="22"/>
        <v>0</v>
      </c>
      <c r="E137" s="80">
        <f t="shared" si="22"/>
        <v>0</v>
      </c>
      <c r="F137" s="80">
        <f t="shared" si="22"/>
        <v>0</v>
      </c>
      <c r="G137" s="109">
        <f t="shared" si="22"/>
        <v>0</v>
      </c>
      <c r="H137" s="16">
        <f t="shared" si="23"/>
        <v>0</v>
      </c>
      <c r="I137" s="16">
        <f t="shared" si="23"/>
        <v>0</v>
      </c>
      <c r="J137" s="16">
        <f t="shared" si="23"/>
        <v>0</v>
      </c>
      <c r="K137" s="16">
        <f t="shared" si="23"/>
        <v>0</v>
      </c>
      <c r="L137" s="8">
        <f t="shared" si="23"/>
        <v>0</v>
      </c>
    </row>
    <row r="138" spans="1:12" x14ac:dyDescent="0.2">
      <c r="A138" s="77">
        <v>121</v>
      </c>
      <c r="C138" s="184">
        <f t="shared" ref="C138:G147" si="24">IF(C$6&gt;=$A138,C$9,IF(C$7&gt;=$A138,C$10,(C$8&gt;=$A138)*C$11))+(INT(C$5)=$A138)*(C$12+C$13)</f>
        <v>0</v>
      </c>
      <c r="D138" s="80">
        <f t="shared" si="24"/>
        <v>0</v>
      </c>
      <c r="E138" s="80">
        <f t="shared" si="24"/>
        <v>0</v>
      </c>
      <c r="F138" s="80">
        <f t="shared" si="24"/>
        <v>0</v>
      </c>
      <c r="G138" s="109">
        <f t="shared" si="24"/>
        <v>0</v>
      </c>
      <c r="H138" s="16">
        <f t="shared" ref="H138:L147" si="25">IF(H$6&gt;=$A138,H$9,IF(H$7&gt;=$A138,H$10,(H$8&gt;=$A138)*H$11))+(INT(H$5)=$A138)*(H$12+H$13+H$14)</f>
        <v>0</v>
      </c>
      <c r="I138" s="16">
        <f t="shared" si="25"/>
        <v>0</v>
      </c>
      <c r="J138" s="16">
        <f t="shared" si="25"/>
        <v>0</v>
      </c>
      <c r="K138" s="16">
        <f t="shared" si="25"/>
        <v>0</v>
      </c>
      <c r="L138" s="8">
        <f t="shared" si="25"/>
        <v>0</v>
      </c>
    </row>
    <row r="139" spans="1:12" x14ac:dyDescent="0.2">
      <c r="A139" s="77">
        <v>122</v>
      </c>
      <c r="C139" s="184">
        <f t="shared" si="24"/>
        <v>0</v>
      </c>
      <c r="D139" s="80">
        <f t="shared" si="24"/>
        <v>0</v>
      </c>
      <c r="E139" s="80">
        <f t="shared" si="24"/>
        <v>0</v>
      </c>
      <c r="F139" s="80">
        <f t="shared" si="24"/>
        <v>0</v>
      </c>
      <c r="G139" s="109">
        <f t="shared" si="24"/>
        <v>0</v>
      </c>
      <c r="H139" s="16">
        <f t="shared" si="25"/>
        <v>0</v>
      </c>
      <c r="I139" s="16">
        <f t="shared" si="25"/>
        <v>0</v>
      </c>
      <c r="J139" s="16">
        <f t="shared" si="25"/>
        <v>0</v>
      </c>
      <c r="K139" s="16">
        <f t="shared" si="25"/>
        <v>0</v>
      </c>
      <c r="L139" s="8">
        <f t="shared" si="25"/>
        <v>0</v>
      </c>
    </row>
    <row r="140" spans="1:12" x14ac:dyDescent="0.2">
      <c r="A140" s="77">
        <v>123</v>
      </c>
      <c r="C140" s="184">
        <f t="shared" si="24"/>
        <v>0</v>
      </c>
      <c r="D140" s="80">
        <f t="shared" si="24"/>
        <v>0</v>
      </c>
      <c r="E140" s="80">
        <f t="shared" si="24"/>
        <v>0</v>
      </c>
      <c r="F140" s="80">
        <f t="shared" si="24"/>
        <v>0</v>
      </c>
      <c r="G140" s="109">
        <f t="shared" si="24"/>
        <v>0</v>
      </c>
      <c r="H140" s="16">
        <f t="shared" si="25"/>
        <v>0</v>
      </c>
      <c r="I140" s="16">
        <f t="shared" si="25"/>
        <v>0</v>
      </c>
      <c r="J140" s="16">
        <f t="shared" si="25"/>
        <v>0</v>
      </c>
      <c r="K140" s="16">
        <f t="shared" si="25"/>
        <v>0</v>
      </c>
      <c r="L140" s="8">
        <f t="shared" si="25"/>
        <v>0</v>
      </c>
    </row>
    <row r="141" spans="1:12" x14ac:dyDescent="0.2">
      <c r="A141" s="77">
        <v>124</v>
      </c>
      <c r="C141" s="184">
        <f t="shared" si="24"/>
        <v>0</v>
      </c>
      <c r="D141" s="80">
        <f t="shared" si="24"/>
        <v>0</v>
      </c>
      <c r="E141" s="80">
        <f t="shared" si="24"/>
        <v>0</v>
      </c>
      <c r="F141" s="80">
        <f t="shared" si="24"/>
        <v>0</v>
      </c>
      <c r="G141" s="109">
        <f t="shared" si="24"/>
        <v>0</v>
      </c>
      <c r="H141" s="16">
        <f t="shared" si="25"/>
        <v>0</v>
      </c>
      <c r="I141" s="16">
        <f t="shared" si="25"/>
        <v>0</v>
      </c>
      <c r="J141" s="16">
        <f t="shared" si="25"/>
        <v>0</v>
      </c>
      <c r="K141" s="16">
        <f t="shared" si="25"/>
        <v>0</v>
      </c>
      <c r="L141" s="8">
        <f t="shared" si="25"/>
        <v>0</v>
      </c>
    </row>
    <row r="142" spans="1:12" x14ac:dyDescent="0.2">
      <c r="A142" s="77">
        <v>125</v>
      </c>
      <c r="C142" s="184">
        <f t="shared" si="24"/>
        <v>0</v>
      </c>
      <c r="D142" s="80">
        <f t="shared" si="24"/>
        <v>0</v>
      </c>
      <c r="E142" s="80">
        <f t="shared" si="24"/>
        <v>0</v>
      </c>
      <c r="F142" s="80">
        <f t="shared" si="24"/>
        <v>0</v>
      </c>
      <c r="G142" s="109">
        <f t="shared" si="24"/>
        <v>0</v>
      </c>
      <c r="H142" s="16">
        <f t="shared" si="25"/>
        <v>0</v>
      </c>
      <c r="I142" s="16">
        <f t="shared" si="25"/>
        <v>0</v>
      </c>
      <c r="J142" s="16">
        <f t="shared" si="25"/>
        <v>0</v>
      </c>
      <c r="K142" s="16">
        <f t="shared" si="25"/>
        <v>0</v>
      </c>
      <c r="L142" s="8">
        <f t="shared" si="25"/>
        <v>0</v>
      </c>
    </row>
    <row r="143" spans="1:12" x14ac:dyDescent="0.2">
      <c r="A143" s="77">
        <v>126</v>
      </c>
      <c r="C143" s="184">
        <f t="shared" si="24"/>
        <v>0</v>
      </c>
      <c r="D143" s="80">
        <f t="shared" si="24"/>
        <v>0</v>
      </c>
      <c r="E143" s="80">
        <f t="shared" si="24"/>
        <v>0</v>
      </c>
      <c r="F143" s="80">
        <f t="shared" si="24"/>
        <v>0</v>
      </c>
      <c r="G143" s="109">
        <f t="shared" si="24"/>
        <v>0</v>
      </c>
      <c r="H143" s="16">
        <f t="shared" si="25"/>
        <v>0</v>
      </c>
      <c r="I143" s="16">
        <f t="shared" si="25"/>
        <v>0</v>
      </c>
      <c r="J143" s="16">
        <f t="shared" si="25"/>
        <v>0</v>
      </c>
      <c r="K143" s="16">
        <f t="shared" si="25"/>
        <v>0</v>
      </c>
      <c r="L143" s="8">
        <f t="shared" si="25"/>
        <v>0</v>
      </c>
    </row>
    <row r="144" spans="1:12" x14ac:dyDescent="0.2">
      <c r="A144" s="77">
        <v>127</v>
      </c>
      <c r="C144" s="184">
        <f t="shared" si="24"/>
        <v>0</v>
      </c>
      <c r="D144" s="80">
        <f t="shared" si="24"/>
        <v>0</v>
      </c>
      <c r="E144" s="80">
        <f t="shared" si="24"/>
        <v>0</v>
      </c>
      <c r="F144" s="80">
        <f t="shared" si="24"/>
        <v>0</v>
      </c>
      <c r="G144" s="109">
        <f t="shared" si="24"/>
        <v>0</v>
      </c>
      <c r="H144" s="16">
        <f t="shared" si="25"/>
        <v>0</v>
      </c>
      <c r="I144" s="16">
        <f t="shared" si="25"/>
        <v>0</v>
      </c>
      <c r="J144" s="16">
        <f t="shared" si="25"/>
        <v>0</v>
      </c>
      <c r="K144" s="16">
        <f t="shared" si="25"/>
        <v>0</v>
      </c>
      <c r="L144" s="8">
        <f t="shared" si="25"/>
        <v>0</v>
      </c>
    </row>
    <row r="145" spans="1:12" x14ac:dyDescent="0.2">
      <c r="A145" s="77">
        <v>128</v>
      </c>
      <c r="C145" s="184">
        <f t="shared" si="24"/>
        <v>0</v>
      </c>
      <c r="D145" s="80">
        <f t="shared" si="24"/>
        <v>0</v>
      </c>
      <c r="E145" s="80">
        <f t="shared" si="24"/>
        <v>0</v>
      </c>
      <c r="F145" s="80">
        <f t="shared" si="24"/>
        <v>0</v>
      </c>
      <c r="G145" s="109">
        <f t="shared" si="24"/>
        <v>0</v>
      </c>
      <c r="H145" s="16">
        <f t="shared" si="25"/>
        <v>0</v>
      </c>
      <c r="I145" s="16">
        <f t="shared" si="25"/>
        <v>0</v>
      </c>
      <c r="J145" s="16">
        <f t="shared" si="25"/>
        <v>0</v>
      </c>
      <c r="K145" s="16">
        <f t="shared" si="25"/>
        <v>0</v>
      </c>
      <c r="L145" s="8">
        <f t="shared" si="25"/>
        <v>0</v>
      </c>
    </row>
    <row r="146" spans="1:12" x14ac:dyDescent="0.2">
      <c r="A146" s="77">
        <v>129</v>
      </c>
      <c r="C146" s="184">
        <f t="shared" si="24"/>
        <v>0</v>
      </c>
      <c r="D146" s="80">
        <f t="shared" si="24"/>
        <v>0</v>
      </c>
      <c r="E146" s="80">
        <f t="shared" si="24"/>
        <v>0</v>
      </c>
      <c r="F146" s="80">
        <f t="shared" si="24"/>
        <v>0</v>
      </c>
      <c r="G146" s="109">
        <f t="shared" si="24"/>
        <v>0</v>
      </c>
      <c r="H146" s="16">
        <f t="shared" si="25"/>
        <v>0</v>
      </c>
      <c r="I146" s="16">
        <f t="shared" si="25"/>
        <v>0</v>
      </c>
      <c r="J146" s="16">
        <f t="shared" si="25"/>
        <v>0</v>
      </c>
      <c r="K146" s="16">
        <f t="shared" si="25"/>
        <v>0</v>
      </c>
      <c r="L146" s="8">
        <f t="shared" si="25"/>
        <v>0</v>
      </c>
    </row>
    <row r="147" spans="1:12" x14ac:dyDescent="0.2">
      <c r="A147" s="77">
        <v>130</v>
      </c>
      <c r="C147" s="184">
        <f t="shared" si="24"/>
        <v>0</v>
      </c>
      <c r="D147" s="80">
        <f t="shared" si="24"/>
        <v>0</v>
      </c>
      <c r="E147" s="80">
        <f t="shared" si="24"/>
        <v>0</v>
      </c>
      <c r="F147" s="80">
        <f t="shared" si="24"/>
        <v>0</v>
      </c>
      <c r="G147" s="109">
        <f t="shared" si="24"/>
        <v>0</v>
      </c>
      <c r="H147" s="16">
        <f t="shared" si="25"/>
        <v>0</v>
      </c>
      <c r="I147" s="16">
        <f t="shared" si="25"/>
        <v>0</v>
      </c>
      <c r="J147" s="16">
        <f t="shared" si="25"/>
        <v>0</v>
      </c>
      <c r="K147" s="16">
        <f t="shared" si="25"/>
        <v>0</v>
      </c>
      <c r="L147" s="8">
        <f t="shared" si="25"/>
        <v>0</v>
      </c>
    </row>
    <row r="148" spans="1:12" x14ac:dyDescent="0.2">
      <c r="A148" s="77">
        <v>131</v>
      </c>
      <c r="C148" s="184">
        <f t="shared" ref="C148:G157" si="26">IF(C$6&gt;=$A148,C$9,IF(C$7&gt;=$A148,C$10,(C$8&gt;=$A148)*C$11))+(INT(C$5)=$A148)*(C$12+C$13)</f>
        <v>0</v>
      </c>
      <c r="D148" s="80">
        <f t="shared" si="26"/>
        <v>0</v>
      </c>
      <c r="E148" s="80">
        <f t="shared" si="26"/>
        <v>0</v>
      </c>
      <c r="F148" s="80">
        <f t="shared" si="26"/>
        <v>0</v>
      </c>
      <c r="G148" s="109">
        <f t="shared" si="26"/>
        <v>0</v>
      </c>
      <c r="H148" s="16">
        <f t="shared" ref="H148:L157" si="27">IF(H$6&gt;=$A148,H$9,IF(H$7&gt;=$A148,H$10,(H$8&gt;=$A148)*H$11))+(INT(H$5)=$A148)*(H$12+H$13+H$14)</f>
        <v>0</v>
      </c>
      <c r="I148" s="16">
        <f t="shared" si="27"/>
        <v>0</v>
      </c>
      <c r="J148" s="16">
        <f t="shared" si="27"/>
        <v>0</v>
      </c>
      <c r="K148" s="16">
        <f t="shared" si="27"/>
        <v>0</v>
      </c>
      <c r="L148" s="8">
        <f t="shared" si="27"/>
        <v>0</v>
      </c>
    </row>
    <row r="149" spans="1:12" x14ac:dyDescent="0.2">
      <c r="A149" s="77">
        <v>132</v>
      </c>
      <c r="C149" s="184">
        <f t="shared" si="26"/>
        <v>0</v>
      </c>
      <c r="D149" s="80">
        <f t="shared" si="26"/>
        <v>0</v>
      </c>
      <c r="E149" s="80">
        <f t="shared" si="26"/>
        <v>0</v>
      </c>
      <c r="F149" s="80">
        <f t="shared" si="26"/>
        <v>0</v>
      </c>
      <c r="G149" s="109">
        <f t="shared" si="26"/>
        <v>0</v>
      </c>
      <c r="H149" s="16">
        <f t="shared" si="27"/>
        <v>0</v>
      </c>
      <c r="I149" s="16">
        <f t="shared" si="27"/>
        <v>0</v>
      </c>
      <c r="J149" s="16">
        <f t="shared" si="27"/>
        <v>0</v>
      </c>
      <c r="K149" s="16">
        <f t="shared" si="27"/>
        <v>0</v>
      </c>
      <c r="L149" s="8">
        <f t="shared" si="27"/>
        <v>0</v>
      </c>
    </row>
    <row r="150" spans="1:12" x14ac:dyDescent="0.2">
      <c r="A150" s="77">
        <v>133</v>
      </c>
      <c r="C150" s="184">
        <f t="shared" si="26"/>
        <v>0</v>
      </c>
      <c r="D150" s="80">
        <f t="shared" si="26"/>
        <v>0</v>
      </c>
      <c r="E150" s="80">
        <f t="shared" si="26"/>
        <v>0</v>
      </c>
      <c r="F150" s="80">
        <f t="shared" si="26"/>
        <v>0</v>
      </c>
      <c r="G150" s="109">
        <f t="shared" si="26"/>
        <v>0</v>
      </c>
      <c r="H150" s="16">
        <f t="shared" si="27"/>
        <v>0</v>
      </c>
      <c r="I150" s="16">
        <f t="shared" si="27"/>
        <v>0</v>
      </c>
      <c r="J150" s="16">
        <f t="shared" si="27"/>
        <v>0</v>
      </c>
      <c r="K150" s="16">
        <f t="shared" si="27"/>
        <v>0</v>
      </c>
      <c r="L150" s="8">
        <f t="shared" si="27"/>
        <v>0</v>
      </c>
    </row>
    <row r="151" spans="1:12" x14ac:dyDescent="0.2">
      <c r="A151" s="77">
        <v>134</v>
      </c>
      <c r="C151" s="184">
        <f t="shared" si="26"/>
        <v>0</v>
      </c>
      <c r="D151" s="80">
        <f t="shared" si="26"/>
        <v>0</v>
      </c>
      <c r="E151" s="80">
        <f t="shared" si="26"/>
        <v>0</v>
      </c>
      <c r="F151" s="80">
        <f t="shared" si="26"/>
        <v>0</v>
      </c>
      <c r="G151" s="109">
        <f t="shared" si="26"/>
        <v>0</v>
      </c>
      <c r="H151" s="16">
        <f t="shared" si="27"/>
        <v>0</v>
      </c>
      <c r="I151" s="16">
        <f t="shared" si="27"/>
        <v>0</v>
      </c>
      <c r="J151" s="16">
        <f t="shared" si="27"/>
        <v>0</v>
      </c>
      <c r="K151" s="16">
        <f t="shared" si="27"/>
        <v>0</v>
      </c>
      <c r="L151" s="8">
        <f t="shared" si="27"/>
        <v>0</v>
      </c>
    </row>
    <row r="152" spans="1:12" x14ac:dyDescent="0.2">
      <c r="A152" s="77">
        <v>135</v>
      </c>
      <c r="C152" s="184">
        <f t="shared" si="26"/>
        <v>0</v>
      </c>
      <c r="D152" s="80">
        <f t="shared" si="26"/>
        <v>0</v>
      </c>
      <c r="E152" s="80">
        <f t="shared" si="26"/>
        <v>0</v>
      </c>
      <c r="F152" s="80">
        <f t="shared" si="26"/>
        <v>0</v>
      </c>
      <c r="G152" s="109">
        <f t="shared" si="26"/>
        <v>0</v>
      </c>
      <c r="H152" s="16">
        <f t="shared" si="27"/>
        <v>0</v>
      </c>
      <c r="I152" s="16">
        <f t="shared" si="27"/>
        <v>0</v>
      </c>
      <c r="J152" s="16">
        <f t="shared" si="27"/>
        <v>0</v>
      </c>
      <c r="K152" s="16">
        <f t="shared" si="27"/>
        <v>0</v>
      </c>
      <c r="L152" s="8">
        <f t="shared" si="27"/>
        <v>0</v>
      </c>
    </row>
    <row r="153" spans="1:12" x14ac:dyDescent="0.2">
      <c r="A153" s="77">
        <v>136</v>
      </c>
      <c r="C153" s="184">
        <f t="shared" si="26"/>
        <v>0</v>
      </c>
      <c r="D153" s="80">
        <f t="shared" si="26"/>
        <v>0</v>
      </c>
      <c r="E153" s="80">
        <f t="shared" si="26"/>
        <v>0</v>
      </c>
      <c r="F153" s="80">
        <f t="shared" si="26"/>
        <v>0</v>
      </c>
      <c r="G153" s="109">
        <f t="shared" si="26"/>
        <v>0</v>
      </c>
      <c r="H153" s="16">
        <f t="shared" si="27"/>
        <v>0</v>
      </c>
      <c r="I153" s="16">
        <f t="shared" si="27"/>
        <v>0</v>
      </c>
      <c r="J153" s="16">
        <f t="shared" si="27"/>
        <v>0</v>
      </c>
      <c r="K153" s="16">
        <f t="shared" si="27"/>
        <v>0</v>
      </c>
      <c r="L153" s="8">
        <f t="shared" si="27"/>
        <v>0</v>
      </c>
    </row>
    <row r="154" spans="1:12" x14ac:dyDescent="0.2">
      <c r="A154" s="77">
        <v>137</v>
      </c>
      <c r="C154" s="184">
        <f t="shared" si="26"/>
        <v>0</v>
      </c>
      <c r="D154" s="80">
        <f t="shared" si="26"/>
        <v>0</v>
      </c>
      <c r="E154" s="80">
        <f t="shared" si="26"/>
        <v>0</v>
      </c>
      <c r="F154" s="80">
        <f t="shared" si="26"/>
        <v>0</v>
      </c>
      <c r="G154" s="109">
        <f t="shared" si="26"/>
        <v>0</v>
      </c>
      <c r="H154" s="16">
        <f t="shared" si="27"/>
        <v>0</v>
      </c>
      <c r="I154" s="16">
        <f t="shared" si="27"/>
        <v>0</v>
      </c>
      <c r="J154" s="16">
        <f t="shared" si="27"/>
        <v>0</v>
      </c>
      <c r="K154" s="16">
        <f t="shared" si="27"/>
        <v>0</v>
      </c>
      <c r="L154" s="8">
        <f t="shared" si="27"/>
        <v>0</v>
      </c>
    </row>
    <row r="155" spans="1:12" x14ac:dyDescent="0.2">
      <c r="A155" s="77">
        <v>138</v>
      </c>
      <c r="C155" s="184">
        <f t="shared" si="26"/>
        <v>0</v>
      </c>
      <c r="D155" s="80">
        <f t="shared" si="26"/>
        <v>0</v>
      </c>
      <c r="E155" s="80">
        <f t="shared" si="26"/>
        <v>0</v>
      </c>
      <c r="F155" s="80">
        <f t="shared" si="26"/>
        <v>0</v>
      </c>
      <c r="G155" s="109">
        <f t="shared" si="26"/>
        <v>0</v>
      </c>
      <c r="H155" s="16">
        <f t="shared" si="27"/>
        <v>0</v>
      </c>
      <c r="I155" s="16">
        <f t="shared" si="27"/>
        <v>0</v>
      </c>
      <c r="J155" s="16">
        <f t="shared" si="27"/>
        <v>0</v>
      </c>
      <c r="K155" s="16">
        <f t="shared" si="27"/>
        <v>0</v>
      </c>
      <c r="L155" s="8">
        <f t="shared" si="27"/>
        <v>0</v>
      </c>
    </row>
    <row r="156" spans="1:12" x14ac:dyDescent="0.2">
      <c r="A156" s="77">
        <v>139</v>
      </c>
      <c r="C156" s="184">
        <f t="shared" si="26"/>
        <v>0</v>
      </c>
      <c r="D156" s="80">
        <f t="shared" si="26"/>
        <v>0</v>
      </c>
      <c r="E156" s="80">
        <f t="shared" si="26"/>
        <v>0</v>
      </c>
      <c r="F156" s="80">
        <f t="shared" si="26"/>
        <v>0</v>
      </c>
      <c r="G156" s="109">
        <f t="shared" si="26"/>
        <v>0</v>
      </c>
      <c r="H156" s="16">
        <f t="shared" si="27"/>
        <v>0</v>
      </c>
      <c r="I156" s="16">
        <f t="shared" si="27"/>
        <v>0</v>
      </c>
      <c r="J156" s="16">
        <f t="shared" si="27"/>
        <v>0</v>
      </c>
      <c r="K156" s="16">
        <f t="shared" si="27"/>
        <v>0</v>
      </c>
      <c r="L156" s="8">
        <f t="shared" si="27"/>
        <v>0</v>
      </c>
    </row>
    <row r="157" spans="1:12" x14ac:dyDescent="0.2">
      <c r="A157" s="77">
        <v>140</v>
      </c>
      <c r="C157" s="184">
        <f t="shared" si="26"/>
        <v>0</v>
      </c>
      <c r="D157" s="80">
        <f t="shared" si="26"/>
        <v>0</v>
      </c>
      <c r="E157" s="80">
        <f t="shared" si="26"/>
        <v>0</v>
      </c>
      <c r="F157" s="80">
        <f t="shared" si="26"/>
        <v>0</v>
      </c>
      <c r="G157" s="109">
        <f t="shared" si="26"/>
        <v>0</v>
      </c>
      <c r="H157" s="16">
        <f t="shared" si="27"/>
        <v>0</v>
      </c>
      <c r="I157" s="16">
        <f t="shared" si="27"/>
        <v>0</v>
      </c>
      <c r="J157" s="16">
        <f t="shared" si="27"/>
        <v>0</v>
      </c>
      <c r="K157" s="16">
        <f t="shared" si="27"/>
        <v>0</v>
      </c>
      <c r="L157" s="8">
        <f t="shared" si="27"/>
        <v>0</v>
      </c>
    </row>
    <row r="158" spans="1:12" x14ac:dyDescent="0.2">
      <c r="A158" s="77">
        <v>141</v>
      </c>
      <c r="C158" s="184">
        <f t="shared" ref="C158:G167" si="28">IF(C$6&gt;=$A158,C$9,IF(C$7&gt;=$A158,C$10,(C$8&gt;=$A158)*C$11))+(INT(C$5)=$A158)*(C$12+C$13)</f>
        <v>0</v>
      </c>
      <c r="D158" s="80">
        <f t="shared" si="28"/>
        <v>0</v>
      </c>
      <c r="E158" s="80">
        <f t="shared" si="28"/>
        <v>0</v>
      </c>
      <c r="F158" s="80">
        <f t="shared" si="28"/>
        <v>0</v>
      </c>
      <c r="G158" s="109">
        <f t="shared" si="28"/>
        <v>0</v>
      </c>
      <c r="H158" s="16">
        <f t="shared" ref="H158:L167" si="29">IF(H$6&gt;=$A158,H$9,IF(H$7&gt;=$A158,H$10,(H$8&gt;=$A158)*H$11))+(INT(H$5)=$A158)*(H$12+H$13+H$14)</f>
        <v>0</v>
      </c>
      <c r="I158" s="16">
        <f t="shared" si="29"/>
        <v>0</v>
      </c>
      <c r="J158" s="16">
        <f t="shared" si="29"/>
        <v>0</v>
      </c>
      <c r="K158" s="16">
        <f t="shared" si="29"/>
        <v>0</v>
      </c>
      <c r="L158" s="8">
        <f t="shared" si="29"/>
        <v>0</v>
      </c>
    </row>
    <row r="159" spans="1:12" x14ac:dyDescent="0.2">
      <c r="A159" s="77">
        <v>142</v>
      </c>
      <c r="C159" s="184">
        <f t="shared" si="28"/>
        <v>0</v>
      </c>
      <c r="D159" s="80">
        <f t="shared" si="28"/>
        <v>0</v>
      </c>
      <c r="E159" s="80">
        <f t="shared" si="28"/>
        <v>0</v>
      </c>
      <c r="F159" s="80">
        <f t="shared" si="28"/>
        <v>0</v>
      </c>
      <c r="G159" s="109">
        <f t="shared" si="28"/>
        <v>0</v>
      </c>
      <c r="H159" s="16">
        <f t="shared" si="29"/>
        <v>0</v>
      </c>
      <c r="I159" s="16">
        <f t="shared" si="29"/>
        <v>0</v>
      </c>
      <c r="J159" s="16">
        <f t="shared" si="29"/>
        <v>0</v>
      </c>
      <c r="K159" s="16">
        <f t="shared" si="29"/>
        <v>0</v>
      </c>
      <c r="L159" s="8">
        <f t="shared" si="29"/>
        <v>0</v>
      </c>
    </row>
    <row r="160" spans="1:12" x14ac:dyDescent="0.2">
      <c r="A160" s="77">
        <v>143</v>
      </c>
      <c r="C160" s="184">
        <f t="shared" si="28"/>
        <v>0</v>
      </c>
      <c r="D160" s="80">
        <f t="shared" si="28"/>
        <v>0</v>
      </c>
      <c r="E160" s="80">
        <f t="shared" si="28"/>
        <v>0</v>
      </c>
      <c r="F160" s="80">
        <f t="shared" si="28"/>
        <v>0</v>
      </c>
      <c r="G160" s="109">
        <f t="shared" si="28"/>
        <v>0</v>
      </c>
      <c r="H160" s="16">
        <f t="shared" si="29"/>
        <v>0</v>
      </c>
      <c r="I160" s="16">
        <f t="shared" si="29"/>
        <v>0</v>
      </c>
      <c r="J160" s="16">
        <f t="shared" si="29"/>
        <v>0</v>
      </c>
      <c r="K160" s="16">
        <f t="shared" si="29"/>
        <v>0</v>
      </c>
      <c r="L160" s="8">
        <f t="shared" si="29"/>
        <v>0</v>
      </c>
    </row>
    <row r="161" spans="1:12" x14ac:dyDescent="0.2">
      <c r="A161" s="77">
        <v>144</v>
      </c>
      <c r="C161" s="184">
        <f t="shared" si="28"/>
        <v>0</v>
      </c>
      <c r="D161" s="80">
        <f t="shared" si="28"/>
        <v>0</v>
      </c>
      <c r="E161" s="80">
        <f t="shared" si="28"/>
        <v>0</v>
      </c>
      <c r="F161" s="80">
        <f t="shared" si="28"/>
        <v>0</v>
      </c>
      <c r="G161" s="109">
        <f t="shared" si="28"/>
        <v>0</v>
      </c>
      <c r="H161" s="16">
        <f t="shared" si="29"/>
        <v>0</v>
      </c>
      <c r="I161" s="16">
        <f t="shared" si="29"/>
        <v>0</v>
      </c>
      <c r="J161" s="16">
        <f t="shared" si="29"/>
        <v>0</v>
      </c>
      <c r="K161" s="16">
        <f t="shared" si="29"/>
        <v>0</v>
      </c>
      <c r="L161" s="8">
        <f t="shared" si="29"/>
        <v>0</v>
      </c>
    </row>
    <row r="162" spans="1:12" x14ac:dyDescent="0.2">
      <c r="A162" s="77">
        <v>145</v>
      </c>
      <c r="C162" s="184">
        <f t="shared" si="28"/>
        <v>0</v>
      </c>
      <c r="D162" s="80">
        <f t="shared" si="28"/>
        <v>0</v>
      </c>
      <c r="E162" s="80">
        <f t="shared" si="28"/>
        <v>0</v>
      </c>
      <c r="F162" s="80">
        <f t="shared" si="28"/>
        <v>0</v>
      </c>
      <c r="G162" s="109">
        <f t="shared" si="28"/>
        <v>0</v>
      </c>
      <c r="H162" s="16">
        <f t="shared" si="29"/>
        <v>0</v>
      </c>
      <c r="I162" s="16">
        <f t="shared" si="29"/>
        <v>0</v>
      </c>
      <c r="J162" s="16">
        <f t="shared" si="29"/>
        <v>0</v>
      </c>
      <c r="K162" s="16">
        <f t="shared" si="29"/>
        <v>0</v>
      </c>
      <c r="L162" s="8">
        <f t="shared" si="29"/>
        <v>0</v>
      </c>
    </row>
    <row r="163" spans="1:12" x14ac:dyDescent="0.2">
      <c r="A163" s="77">
        <v>146</v>
      </c>
      <c r="C163" s="184">
        <f t="shared" si="28"/>
        <v>0</v>
      </c>
      <c r="D163" s="80">
        <f t="shared" si="28"/>
        <v>0</v>
      </c>
      <c r="E163" s="80">
        <f t="shared" si="28"/>
        <v>0</v>
      </c>
      <c r="F163" s="80">
        <f t="shared" si="28"/>
        <v>0</v>
      </c>
      <c r="G163" s="109">
        <f t="shared" si="28"/>
        <v>0</v>
      </c>
      <c r="H163" s="16">
        <f t="shared" si="29"/>
        <v>0</v>
      </c>
      <c r="I163" s="16">
        <f t="shared" si="29"/>
        <v>0</v>
      </c>
      <c r="J163" s="16">
        <f t="shared" si="29"/>
        <v>0</v>
      </c>
      <c r="K163" s="16">
        <f t="shared" si="29"/>
        <v>0</v>
      </c>
      <c r="L163" s="8">
        <f t="shared" si="29"/>
        <v>0</v>
      </c>
    </row>
    <row r="164" spans="1:12" x14ac:dyDescent="0.2">
      <c r="A164" s="77">
        <v>147</v>
      </c>
      <c r="C164" s="184">
        <f t="shared" si="28"/>
        <v>0</v>
      </c>
      <c r="D164" s="80">
        <f t="shared" si="28"/>
        <v>0</v>
      </c>
      <c r="E164" s="80">
        <f t="shared" si="28"/>
        <v>0</v>
      </c>
      <c r="F164" s="80">
        <f t="shared" si="28"/>
        <v>0</v>
      </c>
      <c r="G164" s="109">
        <f t="shared" si="28"/>
        <v>0</v>
      </c>
      <c r="H164" s="16">
        <f t="shared" si="29"/>
        <v>0</v>
      </c>
      <c r="I164" s="16">
        <f t="shared" si="29"/>
        <v>0</v>
      </c>
      <c r="J164" s="16">
        <f t="shared" si="29"/>
        <v>0</v>
      </c>
      <c r="K164" s="16">
        <f t="shared" si="29"/>
        <v>0</v>
      </c>
      <c r="L164" s="8">
        <f t="shared" si="29"/>
        <v>0</v>
      </c>
    </row>
    <row r="165" spans="1:12" x14ac:dyDescent="0.2">
      <c r="A165" s="77">
        <v>148</v>
      </c>
      <c r="C165" s="184">
        <f t="shared" si="28"/>
        <v>0</v>
      </c>
      <c r="D165" s="80">
        <f t="shared" si="28"/>
        <v>0</v>
      </c>
      <c r="E165" s="80">
        <f t="shared" si="28"/>
        <v>0</v>
      </c>
      <c r="F165" s="80">
        <f t="shared" si="28"/>
        <v>0</v>
      </c>
      <c r="G165" s="109">
        <f t="shared" si="28"/>
        <v>0</v>
      </c>
      <c r="H165" s="16">
        <f t="shared" si="29"/>
        <v>0</v>
      </c>
      <c r="I165" s="16">
        <f t="shared" si="29"/>
        <v>0</v>
      </c>
      <c r="J165" s="16">
        <f t="shared" si="29"/>
        <v>0</v>
      </c>
      <c r="K165" s="16">
        <f t="shared" si="29"/>
        <v>0</v>
      </c>
      <c r="L165" s="8">
        <f t="shared" si="29"/>
        <v>0</v>
      </c>
    </row>
    <row r="166" spans="1:12" x14ac:dyDescent="0.2">
      <c r="A166" s="77">
        <v>149</v>
      </c>
      <c r="C166" s="184">
        <f t="shared" si="28"/>
        <v>0</v>
      </c>
      <c r="D166" s="80">
        <f t="shared" si="28"/>
        <v>0</v>
      </c>
      <c r="E166" s="80">
        <f t="shared" si="28"/>
        <v>0</v>
      </c>
      <c r="F166" s="80">
        <f t="shared" si="28"/>
        <v>0</v>
      </c>
      <c r="G166" s="109">
        <f t="shared" si="28"/>
        <v>0</v>
      </c>
      <c r="H166" s="16">
        <f t="shared" si="29"/>
        <v>0</v>
      </c>
      <c r="I166" s="16">
        <f t="shared" si="29"/>
        <v>0</v>
      </c>
      <c r="J166" s="16">
        <f t="shared" si="29"/>
        <v>0</v>
      </c>
      <c r="K166" s="16">
        <f t="shared" si="29"/>
        <v>0</v>
      </c>
      <c r="L166" s="8">
        <f t="shared" si="29"/>
        <v>0</v>
      </c>
    </row>
    <row r="167" spans="1:12" x14ac:dyDescent="0.2">
      <c r="A167" s="77">
        <v>150</v>
      </c>
      <c r="C167" s="184">
        <f t="shared" si="28"/>
        <v>0</v>
      </c>
      <c r="D167" s="80">
        <f t="shared" si="28"/>
        <v>0</v>
      </c>
      <c r="E167" s="80">
        <f t="shared" si="28"/>
        <v>0</v>
      </c>
      <c r="F167" s="80">
        <f t="shared" si="28"/>
        <v>0</v>
      </c>
      <c r="G167" s="109">
        <f t="shared" si="28"/>
        <v>0</v>
      </c>
      <c r="H167" s="16">
        <f t="shared" si="29"/>
        <v>0</v>
      </c>
      <c r="I167" s="16">
        <f t="shared" si="29"/>
        <v>0</v>
      </c>
      <c r="J167" s="16">
        <f t="shared" si="29"/>
        <v>0</v>
      </c>
      <c r="K167" s="16">
        <f t="shared" si="29"/>
        <v>0</v>
      </c>
      <c r="L167" s="8">
        <f t="shared" si="29"/>
        <v>0</v>
      </c>
    </row>
    <row r="168" spans="1:12" x14ac:dyDescent="0.2">
      <c r="A168" s="77">
        <v>151</v>
      </c>
      <c r="C168" s="184">
        <f t="shared" ref="C168:G177" si="30">IF(C$6&gt;=$A168,C$9,IF(C$7&gt;=$A168,C$10,(C$8&gt;=$A168)*C$11))+(INT(C$5)=$A168)*(C$12+C$13)</f>
        <v>0</v>
      </c>
      <c r="D168" s="80">
        <f t="shared" si="30"/>
        <v>0</v>
      </c>
      <c r="E168" s="80">
        <f t="shared" si="30"/>
        <v>0</v>
      </c>
      <c r="F168" s="80">
        <f t="shared" si="30"/>
        <v>0</v>
      </c>
      <c r="G168" s="109">
        <f t="shared" si="30"/>
        <v>0</v>
      </c>
      <c r="H168" s="16">
        <f t="shared" ref="H168:L177" si="31">IF(H$6&gt;=$A168,H$9,IF(H$7&gt;=$A168,H$10,(H$8&gt;=$A168)*H$11))+(INT(H$5)=$A168)*(H$12+H$13+H$14)</f>
        <v>0</v>
      </c>
      <c r="I168" s="16">
        <f t="shared" si="31"/>
        <v>0</v>
      </c>
      <c r="J168" s="16">
        <f t="shared" si="31"/>
        <v>0</v>
      </c>
      <c r="K168" s="16">
        <f t="shared" si="31"/>
        <v>0</v>
      </c>
      <c r="L168" s="8">
        <f t="shared" si="31"/>
        <v>0</v>
      </c>
    </row>
    <row r="169" spans="1:12" x14ac:dyDescent="0.2">
      <c r="A169" s="77">
        <v>152</v>
      </c>
      <c r="C169" s="184">
        <f t="shared" si="30"/>
        <v>0</v>
      </c>
      <c r="D169" s="80">
        <f t="shared" si="30"/>
        <v>0</v>
      </c>
      <c r="E169" s="80">
        <f t="shared" si="30"/>
        <v>0</v>
      </c>
      <c r="F169" s="80">
        <f t="shared" si="30"/>
        <v>0</v>
      </c>
      <c r="G169" s="109">
        <f t="shared" si="30"/>
        <v>0</v>
      </c>
      <c r="H169" s="16">
        <f t="shared" si="31"/>
        <v>0</v>
      </c>
      <c r="I169" s="16">
        <f t="shared" si="31"/>
        <v>0</v>
      </c>
      <c r="J169" s="16">
        <f t="shared" si="31"/>
        <v>0</v>
      </c>
      <c r="K169" s="16">
        <f t="shared" si="31"/>
        <v>0</v>
      </c>
      <c r="L169" s="8">
        <f t="shared" si="31"/>
        <v>0</v>
      </c>
    </row>
    <row r="170" spans="1:12" x14ac:dyDescent="0.2">
      <c r="A170" s="77">
        <v>153</v>
      </c>
      <c r="C170" s="184">
        <f t="shared" si="30"/>
        <v>0</v>
      </c>
      <c r="D170" s="80">
        <f t="shared" si="30"/>
        <v>0</v>
      </c>
      <c r="E170" s="80">
        <f t="shared" si="30"/>
        <v>0</v>
      </c>
      <c r="F170" s="80">
        <f t="shared" si="30"/>
        <v>0</v>
      </c>
      <c r="G170" s="109">
        <f t="shared" si="30"/>
        <v>0</v>
      </c>
      <c r="H170" s="16">
        <f t="shared" si="31"/>
        <v>0</v>
      </c>
      <c r="I170" s="16">
        <f t="shared" si="31"/>
        <v>0</v>
      </c>
      <c r="J170" s="16">
        <f t="shared" si="31"/>
        <v>0</v>
      </c>
      <c r="K170" s="16">
        <f t="shared" si="31"/>
        <v>0</v>
      </c>
      <c r="L170" s="8">
        <f t="shared" si="31"/>
        <v>0</v>
      </c>
    </row>
    <row r="171" spans="1:12" x14ac:dyDescent="0.2">
      <c r="A171" s="77">
        <v>154</v>
      </c>
      <c r="C171" s="184">
        <f t="shared" si="30"/>
        <v>0</v>
      </c>
      <c r="D171" s="80">
        <f t="shared" si="30"/>
        <v>0</v>
      </c>
      <c r="E171" s="80">
        <f t="shared" si="30"/>
        <v>0</v>
      </c>
      <c r="F171" s="80">
        <f t="shared" si="30"/>
        <v>0</v>
      </c>
      <c r="G171" s="109">
        <f t="shared" si="30"/>
        <v>0</v>
      </c>
      <c r="H171" s="16">
        <f t="shared" si="31"/>
        <v>0</v>
      </c>
      <c r="I171" s="16">
        <f t="shared" si="31"/>
        <v>0</v>
      </c>
      <c r="J171" s="16">
        <f t="shared" si="31"/>
        <v>0</v>
      </c>
      <c r="K171" s="16">
        <f t="shared" si="31"/>
        <v>0</v>
      </c>
      <c r="L171" s="8">
        <f t="shared" si="31"/>
        <v>0</v>
      </c>
    </row>
    <row r="172" spans="1:12" x14ac:dyDescent="0.2">
      <c r="A172" s="77">
        <v>155</v>
      </c>
      <c r="C172" s="184">
        <f t="shared" si="30"/>
        <v>0</v>
      </c>
      <c r="D172" s="80">
        <f t="shared" si="30"/>
        <v>0</v>
      </c>
      <c r="E172" s="80">
        <f t="shared" si="30"/>
        <v>0</v>
      </c>
      <c r="F172" s="80">
        <f t="shared" si="30"/>
        <v>0</v>
      </c>
      <c r="G172" s="109">
        <f t="shared" si="30"/>
        <v>0</v>
      </c>
      <c r="H172" s="16">
        <f t="shared" si="31"/>
        <v>0</v>
      </c>
      <c r="I172" s="16">
        <f t="shared" si="31"/>
        <v>0</v>
      </c>
      <c r="J172" s="16">
        <f t="shared" si="31"/>
        <v>0</v>
      </c>
      <c r="K172" s="16">
        <f t="shared" si="31"/>
        <v>0</v>
      </c>
      <c r="L172" s="8">
        <f t="shared" si="31"/>
        <v>0</v>
      </c>
    </row>
    <row r="173" spans="1:12" x14ac:dyDescent="0.2">
      <c r="A173" s="77">
        <v>156</v>
      </c>
      <c r="C173" s="184">
        <f t="shared" si="30"/>
        <v>0</v>
      </c>
      <c r="D173" s="80">
        <f t="shared" si="30"/>
        <v>0</v>
      </c>
      <c r="E173" s="80">
        <f t="shared" si="30"/>
        <v>0</v>
      </c>
      <c r="F173" s="80">
        <f t="shared" si="30"/>
        <v>0</v>
      </c>
      <c r="G173" s="109">
        <f t="shared" si="30"/>
        <v>0</v>
      </c>
      <c r="H173" s="16">
        <f t="shared" si="31"/>
        <v>0</v>
      </c>
      <c r="I173" s="16">
        <f t="shared" si="31"/>
        <v>0</v>
      </c>
      <c r="J173" s="16">
        <f t="shared" si="31"/>
        <v>0</v>
      </c>
      <c r="K173" s="16">
        <f t="shared" si="31"/>
        <v>0</v>
      </c>
      <c r="L173" s="8">
        <f t="shared" si="31"/>
        <v>0</v>
      </c>
    </row>
    <row r="174" spans="1:12" x14ac:dyDescent="0.2">
      <c r="A174" s="77">
        <v>157</v>
      </c>
      <c r="C174" s="184">
        <f t="shared" si="30"/>
        <v>0</v>
      </c>
      <c r="D174" s="80">
        <f t="shared" si="30"/>
        <v>0</v>
      </c>
      <c r="E174" s="80">
        <f t="shared" si="30"/>
        <v>0</v>
      </c>
      <c r="F174" s="80">
        <f t="shared" si="30"/>
        <v>0</v>
      </c>
      <c r="G174" s="109">
        <f t="shared" si="30"/>
        <v>0</v>
      </c>
      <c r="H174" s="16">
        <f t="shared" si="31"/>
        <v>0</v>
      </c>
      <c r="I174" s="16">
        <f t="shared" si="31"/>
        <v>0</v>
      </c>
      <c r="J174" s="16">
        <f t="shared" si="31"/>
        <v>0</v>
      </c>
      <c r="K174" s="16">
        <f t="shared" si="31"/>
        <v>0</v>
      </c>
      <c r="L174" s="8">
        <f t="shared" si="31"/>
        <v>0</v>
      </c>
    </row>
    <row r="175" spans="1:12" x14ac:dyDescent="0.2">
      <c r="A175" s="77">
        <v>158</v>
      </c>
      <c r="C175" s="184">
        <f t="shared" si="30"/>
        <v>0</v>
      </c>
      <c r="D175" s="80">
        <f t="shared" si="30"/>
        <v>0</v>
      </c>
      <c r="E175" s="80">
        <f t="shared" si="30"/>
        <v>0</v>
      </c>
      <c r="F175" s="80">
        <f t="shared" si="30"/>
        <v>0</v>
      </c>
      <c r="G175" s="109">
        <f t="shared" si="30"/>
        <v>0</v>
      </c>
      <c r="H175" s="16">
        <f t="shared" si="31"/>
        <v>0</v>
      </c>
      <c r="I175" s="16">
        <f t="shared" si="31"/>
        <v>0</v>
      </c>
      <c r="J175" s="16">
        <f t="shared" si="31"/>
        <v>0</v>
      </c>
      <c r="K175" s="16">
        <f t="shared" si="31"/>
        <v>0</v>
      </c>
      <c r="L175" s="8">
        <f t="shared" si="31"/>
        <v>0</v>
      </c>
    </row>
    <row r="176" spans="1:12" x14ac:dyDescent="0.2">
      <c r="A176" s="77">
        <v>159</v>
      </c>
      <c r="C176" s="184">
        <f t="shared" si="30"/>
        <v>0</v>
      </c>
      <c r="D176" s="80">
        <f t="shared" si="30"/>
        <v>0</v>
      </c>
      <c r="E176" s="80">
        <f t="shared" si="30"/>
        <v>0</v>
      </c>
      <c r="F176" s="80">
        <f t="shared" si="30"/>
        <v>0</v>
      </c>
      <c r="G176" s="109">
        <f t="shared" si="30"/>
        <v>0</v>
      </c>
      <c r="H176" s="16">
        <f t="shared" si="31"/>
        <v>0</v>
      </c>
      <c r="I176" s="16">
        <f t="shared" si="31"/>
        <v>0</v>
      </c>
      <c r="J176" s="16">
        <f t="shared" si="31"/>
        <v>0</v>
      </c>
      <c r="K176" s="16">
        <f t="shared" si="31"/>
        <v>0</v>
      </c>
      <c r="L176" s="8">
        <f t="shared" si="31"/>
        <v>0</v>
      </c>
    </row>
    <row r="177" spans="1:12" x14ac:dyDescent="0.2">
      <c r="A177" s="77">
        <v>160</v>
      </c>
      <c r="C177" s="184">
        <f t="shared" si="30"/>
        <v>0</v>
      </c>
      <c r="D177" s="80">
        <f t="shared" si="30"/>
        <v>0</v>
      </c>
      <c r="E177" s="80">
        <f t="shared" si="30"/>
        <v>0</v>
      </c>
      <c r="F177" s="80">
        <f t="shared" si="30"/>
        <v>0</v>
      </c>
      <c r="G177" s="109">
        <f t="shared" si="30"/>
        <v>0</v>
      </c>
      <c r="H177" s="16">
        <f t="shared" si="31"/>
        <v>0</v>
      </c>
      <c r="I177" s="16">
        <f t="shared" si="31"/>
        <v>0</v>
      </c>
      <c r="J177" s="16">
        <f t="shared" si="31"/>
        <v>0</v>
      </c>
      <c r="K177" s="16">
        <f t="shared" si="31"/>
        <v>0</v>
      </c>
      <c r="L177" s="8">
        <f t="shared" si="31"/>
        <v>0</v>
      </c>
    </row>
    <row r="178" spans="1:12" x14ac:dyDescent="0.2">
      <c r="A178" s="77">
        <v>161</v>
      </c>
      <c r="C178" s="184">
        <f t="shared" ref="C178:G187" si="32">IF(C$6&gt;=$A178,C$9,IF(C$7&gt;=$A178,C$10,(C$8&gt;=$A178)*C$11))+(INT(C$5)=$A178)*(C$12+C$13)</f>
        <v>0</v>
      </c>
      <c r="D178" s="80">
        <f t="shared" si="32"/>
        <v>0</v>
      </c>
      <c r="E178" s="80">
        <f t="shared" si="32"/>
        <v>0</v>
      </c>
      <c r="F178" s="80">
        <f t="shared" si="32"/>
        <v>0</v>
      </c>
      <c r="G178" s="109">
        <f t="shared" si="32"/>
        <v>0</v>
      </c>
      <c r="H178" s="16">
        <f t="shared" ref="H178:L187" si="33">IF(H$6&gt;=$A178,H$9,IF(H$7&gt;=$A178,H$10,(H$8&gt;=$A178)*H$11))+(INT(H$5)=$A178)*(H$12+H$13+H$14)</f>
        <v>0</v>
      </c>
      <c r="I178" s="16">
        <f t="shared" si="33"/>
        <v>0</v>
      </c>
      <c r="J178" s="16">
        <f t="shared" si="33"/>
        <v>0</v>
      </c>
      <c r="K178" s="16">
        <f t="shared" si="33"/>
        <v>0</v>
      </c>
      <c r="L178" s="8">
        <f t="shared" si="33"/>
        <v>0</v>
      </c>
    </row>
    <row r="179" spans="1:12" x14ac:dyDescent="0.2">
      <c r="A179" s="77">
        <v>162</v>
      </c>
      <c r="C179" s="184">
        <f t="shared" si="32"/>
        <v>0</v>
      </c>
      <c r="D179" s="80">
        <f t="shared" si="32"/>
        <v>0</v>
      </c>
      <c r="E179" s="80">
        <f t="shared" si="32"/>
        <v>0</v>
      </c>
      <c r="F179" s="80">
        <f t="shared" si="32"/>
        <v>0</v>
      </c>
      <c r="G179" s="109">
        <f t="shared" si="32"/>
        <v>0</v>
      </c>
      <c r="H179" s="16">
        <f t="shared" si="33"/>
        <v>0</v>
      </c>
      <c r="I179" s="16">
        <f t="shared" si="33"/>
        <v>0</v>
      </c>
      <c r="J179" s="16">
        <f t="shared" si="33"/>
        <v>0</v>
      </c>
      <c r="K179" s="16">
        <f t="shared" si="33"/>
        <v>0</v>
      </c>
      <c r="L179" s="8">
        <f t="shared" si="33"/>
        <v>0</v>
      </c>
    </row>
    <row r="180" spans="1:12" x14ac:dyDescent="0.2">
      <c r="A180" s="77">
        <v>163</v>
      </c>
      <c r="C180" s="184">
        <f t="shared" si="32"/>
        <v>0</v>
      </c>
      <c r="D180" s="80">
        <f t="shared" si="32"/>
        <v>0</v>
      </c>
      <c r="E180" s="80">
        <f t="shared" si="32"/>
        <v>0</v>
      </c>
      <c r="F180" s="80">
        <f t="shared" si="32"/>
        <v>0</v>
      </c>
      <c r="G180" s="109">
        <f t="shared" si="32"/>
        <v>0</v>
      </c>
      <c r="H180" s="16">
        <f t="shared" si="33"/>
        <v>0</v>
      </c>
      <c r="I180" s="16">
        <f t="shared" si="33"/>
        <v>0</v>
      </c>
      <c r="J180" s="16">
        <f t="shared" si="33"/>
        <v>0</v>
      </c>
      <c r="K180" s="16">
        <f t="shared" si="33"/>
        <v>0</v>
      </c>
      <c r="L180" s="8">
        <f t="shared" si="33"/>
        <v>0</v>
      </c>
    </row>
    <row r="181" spans="1:12" x14ac:dyDescent="0.2">
      <c r="A181" s="77">
        <v>164</v>
      </c>
      <c r="C181" s="184">
        <f t="shared" si="32"/>
        <v>0</v>
      </c>
      <c r="D181" s="80">
        <f t="shared" si="32"/>
        <v>0</v>
      </c>
      <c r="E181" s="80">
        <f t="shared" si="32"/>
        <v>0</v>
      </c>
      <c r="F181" s="80">
        <f t="shared" si="32"/>
        <v>0</v>
      </c>
      <c r="G181" s="109">
        <f t="shared" si="32"/>
        <v>0</v>
      </c>
      <c r="H181" s="16">
        <f t="shared" si="33"/>
        <v>0</v>
      </c>
      <c r="I181" s="16">
        <f t="shared" si="33"/>
        <v>0</v>
      </c>
      <c r="J181" s="16">
        <f t="shared" si="33"/>
        <v>0</v>
      </c>
      <c r="K181" s="16">
        <f t="shared" si="33"/>
        <v>0</v>
      </c>
      <c r="L181" s="8">
        <f t="shared" si="33"/>
        <v>0</v>
      </c>
    </row>
    <row r="182" spans="1:12" x14ac:dyDescent="0.2">
      <c r="A182" s="77">
        <v>165</v>
      </c>
      <c r="C182" s="184">
        <f t="shared" si="32"/>
        <v>0</v>
      </c>
      <c r="D182" s="80">
        <f t="shared" si="32"/>
        <v>0</v>
      </c>
      <c r="E182" s="80">
        <f t="shared" si="32"/>
        <v>0</v>
      </c>
      <c r="F182" s="80">
        <f t="shared" si="32"/>
        <v>0</v>
      </c>
      <c r="G182" s="109">
        <f t="shared" si="32"/>
        <v>0</v>
      </c>
      <c r="H182" s="16">
        <f t="shared" si="33"/>
        <v>0</v>
      </c>
      <c r="I182" s="16">
        <f t="shared" si="33"/>
        <v>0</v>
      </c>
      <c r="J182" s="16">
        <f t="shared" si="33"/>
        <v>0</v>
      </c>
      <c r="K182" s="16">
        <f t="shared" si="33"/>
        <v>0</v>
      </c>
      <c r="L182" s="8">
        <f t="shared" si="33"/>
        <v>0</v>
      </c>
    </row>
    <row r="183" spans="1:12" x14ac:dyDescent="0.2">
      <c r="A183" s="77">
        <v>166</v>
      </c>
      <c r="C183" s="184">
        <f t="shared" si="32"/>
        <v>0</v>
      </c>
      <c r="D183" s="80">
        <f t="shared" si="32"/>
        <v>0</v>
      </c>
      <c r="E183" s="80">
        <f t="shared" si="32"/>
        <v>0</v>
      </c>
      <c r="F183" s="80">
        <f t="shared" si="32"/>
        <v>0</v>
      </c>
      <c r="G183" s="109">
        <f t="shared" si="32"/>
        <v>0</v>
      </c>
      <c r="H183" s="16">
        <f t="shared" si="33"/>
        <v>0</v>
      </c>
      <c r="I183" s="16">
        <f t="shared" si="33"/>
        <v>0</v>
      </c>
      <c r="J183" s="16">
        <f t="shared" si="33"/>
        <v>0</v>
      </c>
      <c r="K183" s="16">
        <f t="shared" si="33"/>
        <v>0</v>
      </c>
      <c r="L183" s="8">
        <f t="shared" si="33"/>
        <v>0</v>
      </c>
    </row>
    <row r="184" spans="1:12" x14ac:dyDescent="0.2">
      <c r="A184" s="77">
        <v>167</v>
      </c>
      <c r="C184" s="184">
        <f t="shared" si="32"/>
        <v>0</v>
      </c>
      <c r="D184" s="80">
        <f t="shared" si="32"/>
        <v>0</v>
      </c>
      <c r="E184" s="80">
        <f t="shared" si="32"/>
        <v>0</v>
      </c>
      <c r="F184" s="80">
        <f t="shared" si="32"/>
        <v>0</v>
      </c>
      <c r="G184" s="109">
        <f t="shared" si="32"/>
        <v>0</v>
      </c>
      <c r="H184" s="16">
        <f t="shared" si="33"/>
        <v>0</v>
      </c>
      <c r="I184" s="16">
        <f t="shared" si="33"/>
        <v>0</v>
      </c>
      <c r="J184" s="16">
        <f t="shared" si="33"/>
        <v>0</v>
      </c>
      <c r="K184" s="16">
        <f t="shared" si="33"/>
        <v>0</v>
      </c>
      <c r="L184" s="8">
        <f t="shared" si="33"/>
        <v>0</v>
      </c>
    </row>
    <row r="185" spans="1:12" x14ac:dyDescent="0.2">
      <c r="A185" s="77">
        <v>168</v>
      </c>
      <c r="C185" s="184">
        <f t="shared" si="32"/>
        <v>0</v>
      </c>
      <c r="D185" s="80">
        <f t="shared" si="32"/>
        <v>0</v>
      </c>
      <c r="E185" s="80">
        <f t="shared" si="32"/>
        <v>0</v>
      </c>
      <c r="F185" s="80">
        <f t="shared" si="32"/>
        <v>0</v>
      </c>
      <c r="G185" s="109">
        <f t="shared" si="32"/>
        <v>0</v>
      </c>
      <c r="H185" s="16">
        <f t="shared" si="33"/>
        <v>0</v>
      </c>
      <c r="I185" s="16">
        <f t="shared" si="33"/>
        <v>0</v>
      </c>
      <c r="J185" s="16">
        <f t="shared" si="33"/>
        <v>0</v>
      </c>
      <c r="K185" s="16">
        <f t="shared" si="33"/>
        <v>0</v>
      </c>
      <c r="L185" s="8">
        <f t="shared" si="33"/>
        <v>0</v>
      </c>
    </row>
    <row r="186" spans="1:12" x14ac:dyDescent="0.2">
      <c r="A186" s="77">
        <v>169</v>
      </c>
      <c r="C186" s="184">
        <f t="shared" si="32"/>
        <v>0</v>
      </c>
      <c r="D186" s="80">
        <f t="shared" si="32"/>
        <v>0</v>
      </c>
      <c r="E186" s="80">
        <f t="shared" si="32"/>
        <v>0</v>
      </c>
      <c r="F186" s="80">
        <f t="shared" si="32"/>
        <v>0</v>
      </c>
      <c r="G186" s="109">
        <f t="shared" si="32"/>
        <v>0</v>
      </c>
      <c r="H186" s="16">
        <f t="shared" si="33"/>
        <v>0</v>
      </c>
      <c r="I186" s="16">
        <f t="shared" si="33"/>
        <v>0</v>
      </c>
      <c r="J186" s="16">
        <f t="shared" si="33"/>
        <v>0</v>
      </c>
      <c r="K186" s="16">
        <f t="shared" si="33"/>
        <v>0</v>
      </c>
      <c r="L186" s="8">
        <f t="shared" si="33"/>
        <v>0</v>
      </c>
    </row>
    <row r="187" spans="1:12" x14ac:dyDescent="0.2">
      <c r="A187" s="77">
        <v>170</v>
      </c>
      <c r="C187" s="184">
        <f t="shared" si="32"/>
        <v>0</v>
      </c>
      <c r="D187" s="80">
        <f t="shared" si="32"/>
        <v>0</v>
      </c>
      <c r="E187" s="80">
        <f t="shared" si="32"/>
        <v>0</v>
      </c>
      <c r="F187" s="80">
        <f t="shared" si="32"/>
        <v>0</v>
      </c>
      <c r="G187" s="109">
        <f t="shared" si="32"/>
        <v>0</v>
      </c>
      <c r="H187" s="16">
        <f t="shared" si="33"/>
        <v>0</v>
      </c>
      <c r="I187" s="16">
        <f t="shared" si="33"/>
        <v>0</v>
      </c>
      <c r="J187" s="16">
        <f t="shared" si="33"/>
        <v>0</v>
      </c>
      <c r="K187" s="16">
        <f t="shared" si="33"/>
        <v>0</v>
      </c>
      <c r="L187" s="8">
        <f t="shared" si="33"/>
        <v>0</v>
      </c>
    </row>
    <row r="188" spans="1:12" x14ac:dyDescent="0.2">
      <c r="A188" s="77">
        <v>171</v>
      </c>
      <c r="C188" s="184">
        <f t="shared" ref="C188:G197" si="34">IF(C$6&gt;=$A188,C$9,IF(C$7&gt;=$A188,C$10,(C$8&gt;=$A188)*C$11))+(INT(C$5)=$A188)*(C$12+C$13)</f>
        <v>0</v>
      </c>
      <c r="D188" s="80">
        <f t="shared" si="34"/>
        <v>0</v>
      </c>
      <c r="E188" s="80">
        <f t="shared" si="34"/>
        <v>0</v>
      </c>
      <c r="F188" s="80">
        <f t="shared" si="34"/>
        <v>0</v>
      </c>
      <c r="G188" s="109">
        <f t="shared" si="34"/>
        <v>0</v>
      </c>
      <c r="H188" s="16">
        <f t="shared" ref="H188:L197" si="35">IF(H$6&gt;=$A188,H$9,IF(H$7&gt;=$A188,H$10,(H$8&gt;=$A188)*H$11))+(INT(H$5)=$A188)*(H$12+H$13+H$14)</f>
        <v>0</v>
      </c>
      <c r="I188" s="16">
        <f t="shared" si="35"/>
        <v>0</v>
      </c>
      <c r="J188" s="16">
        <f t="shared" si="35"/>
        <v>0</v>
      </c>
      <c r="K188" s="16">
        <f t="shared" si="35"/>
        <v>0</v>
      </c>
      <c r="L188" s="8">
        <f t="shared" si="35"/>
        <v>0</v>
      </c>
    </row>
    <row r="189" spans="1:12" x14ac:dyDescent="0.2">
      <c r="A189" s="77">
        <v>172</v>
      </c>
      <c r="C189" s="184">
        <f t="shared" si="34"/>
        <v>0</v>
      </c>
      <c r="D189" s="80">
        <f t="shared" si="34"/>
        <v>0</v>
      </c>
      <c r="E189" s="80">
        <f t="shared" si="34"/>
        <v>0</v>
      </c>
      <c r="F189" s="80">
        <f t="shared" si="34"/>
        <v>0</v>
      </c>
      <c r="G189" s="109">
        <f t="shared" si="34"/>
        <v>0</v>
      </c>
      <c r="H189" s="16">
        <f t="shared" si="35"/>
        <v>0</v>
      </c>
      <c r="I189" s="16">
        <f t="shared" si="35"/>
        <v>0</v>
      </c>
      <c r="J189" s="16">
        <f t="shared" si="35"/>
        <v>0</v>
      </c>
      <c r="K189" s="16">
        <f t="shared" si="35"/>
        <v>0</v>
      </c>
      <c r="L189" s="8">
        <f t="shared" si="35"/>
        <v>0</v>
      </c>
    </row>
    <row r="190" spans="1:12" x14ac:dyDescent="0.2">
      <c r="A190" s="77">
        <v>173</v>
      </c>
      <c r="C190" s="184">
        <f t="shared" si="34"/>
        <v>0</v>
      </c>
      <c r="D190" s="80">
        <f t="shared" si="34"/>
        <v>0</v>
      </c>
      <c r="E190" s="80">
        <f t="shared" si="34"/>
        <v>0</v>
      </c>
      <c r="F190" s="80">
        <f t="shared" si="34"/>
        <v>0</v>
      </c>
      <c r="G190" s="109">
        <f t="shared" si="34"/>
        <v>0</v>
      </c>
      <c r="H190" s="16">
        <f t="shared" si="35"/>
        <v>0</v>
      </c>
      <c r="I190" s="16">
        <f t="shared" si="35"/>
        <v>0</v>
      </c>
      <c r="J190" s="16">
        <f t="shared" si="35"/>
        <v>0</v>
      </c>
      <c r="K190" s="16">
        <f t="shared" si="35"/>
        <v>0</v>
      </c>
      <c r="L190" s="8">
        <f t="shared" si="35"/>
        <v>0</v>
      </c>
    </row>
    <row r="191" spans="1:12" x14ac:dyDescent="0.2">
      <c r="A191" s="77">
        <v>174</v>
      </c>
      <c r="C191" s="184">
        <f t="shared" si="34"/>
        <v>0</v>
      </c>
      <c r="D191" s="80">
        <f t="shared" si="34"/>
        <v>0</v>
      </c>
      <c r="E191" s="80">
        <f t="shared" si="34"/>
        <v>0</v>
      </c>
      <c r="F191" s="80">
        <f t="shared" si="34"/>
        <v>0</v>
      </c>
      <c r="G191" s="109">
        <f t="shared" si="34"/>
        <v>0</v>
      </c>
      <c r="H191" s="16">
        <f t="shared" si="35"/>
        <v>0</v>
      </c>
      <c r="I191" s="16">
        <f t="shared" si="35"/>
        <v>0</v>
      </c>
      <c r="J191" s="16">
        <f t="shared" si="35"/>
        <v>0</v>
      </c>
      <c r="K191" s="16">
        <f t="shared" si="35"/>
        <v>0</v>
      </c>
      <c r="L191" s="8">
        <f t="shared" si="35"/>
        <v>0</v>
      </c>
    </row>
    <row r="192" spans="1:12" x14ac:dyDescent="0.2">
      <c r="A192" s="77">
        <v>175</v>
      </c>
      <c r="C192" s="184">
        <f t="shared" si="34"/>
        <v>0</v>
      </c>
      <c r="D192" s="80">
        <f t="shared" si="34"/>
        <v>0</v>
      </c>
      <c r="E192" s="80">
        <f t="shared" si="34"/>
        <v>0</v>
      </c>
      <c r="F192" s="80">
        <f t="shared" si="34"/>
        <v>0</v>
      </c>
      <c r="G192" s="109">
        <f t="shared" si="34"/>
        <v>0</v>
      </c>
      <c r="H192" s="16">
        <f t="shared" si="35"/>
        <v>0</v>
      </c>
      <c r="I192" s="16">
        <f t="shared" si="35"/>
        <v>0</v>
      </c>
      <c r="J192" s="16">
        <f t="shared" si="35"/>
        <v>0</v>
      </c>
      <c r="K192" s="16">
        <f t="shared" si="35"/>
        <v>0</v>
      </c>
      <c r="L192" s="8">
        <f t="shared" si="35"/>
        <v>0</v>
      </c>
    </row>
    <row r="193" spans="1:12" x14ac:dyDescent="0.2">
      <c r="A193" s="77">
        <v>176</v>
      </c>
      <c r="C193" s="184">
        <f t="shared" si="34"/>
        <v>0</v>
      </c>
      <c r="D193" s="80">
        <f t="shared" si="34"/>
        <v>0</v>
      </c>
      <c r="E193" s="80">
        <f t="shared" si="34"/>
        <v>0</v>
      </c>
      <c r="F193" s="80">
        <f t="shared" si="34"/>
        <v>0</v>
      </c>
      <c r="G193" s="109">
        <f t="shared" si="34"/>
        <v>0</v>
      </c>
      <c r="H193" s="16">
        <f t="shared" si="35"/>
        <v>0</v>
      </c>
      <c r="I193" s="16">
        <f t="shared" si="35"/>
        <v>0</v>
      </c>
      <c r="J193" s="16">
        <f t="shared" si="35"/>
        <v>0</v>
      </c>
      <c r="K193" s="16">
        <f t="shared" si="35"/>
        <v>0</v>
      </c>
      <c r="L193" s="8">
        <f t="shared" si="35"/>
        <v>0</v>
      </c>
    </row>
    <row r="194" spans="1:12" x14ac:dyDescent="0.2">
      <c r="A194" s="77">
        <v>177</v>
      </c>
      <c r="C194" s="184">
        <f t="shared" si="34"/>
        <v>0</v>
      </c>
      <c r="D194" s="80">
        <f t="shared" si="34"/>
        <v>0</v>
      </c>
      <c r="E194" s="80">
        <f t="shared" si="34"/>
        <v>0</v>
      </c>
      <c r="F194" s="80">
        <f t="shared" si="34"/>
        <v>0</v>
      </c>
      <c r="G194" s="109">
        <f t="shared" si="34"/>
        <v>0</v>
      </c>
      <c r="H194" s="16">
        <f t="shared" si="35"/>
        <v>0</v>
      </c>
      <c r="I194" s="16">
        <f t="shared" si="35"/>
        <v>0</v>
      </c>
      <c r="J194" s="16">
        <f t="shared" si="35"/>
        <v>0</v>
      </c>
      <c r="K194" s="16">
        <f t="shared" si="35"/>
        <v>0</v>
      </c>
      <c r="L194" s="8">
        <f t="shared" si="35"/>
        <v>0</v>
      </c>
    </row>
    <row r="195" spans="1:12" x14ac:dyDescent="0.2">
      <c r="A195" s="77">
        <v>178</v>
      </c>
      <c r="C195" s="184">
        <f t="shared" si="34"/>
        <v>0</v>
      </c>
      <c r="D195" s="80">
        <f t="shared" si="34"/>
        <v>0</v>
      </c>
      <c r="E195" s="80">
        <f t="shared" si="34"/>
        <v>0</v>
      </c>
      <c r="F195" s="80">
        <f t="shared" si="34"/>
        <v>0</v>
      </c>
      <c r="G195" s="109">
        <f t="shared" si="34"/>
        <v>0</v>
      </c>
      <c r="H195" s="16">
        <f t="shared" si="35"/>
        <v>0</v>
      </c>
      <c r="I195" s="16">
        <f t="shared" si="35"/>
        <v>0</v>
      </c>
      <c r="J195" s="16">
        <f t="shared" si="35"/>
        <v>0</v>
      </c>
      <c r="K195" s="16">
        <f t="shared" si="35"/>
        <v>0</v>
      </c>
      <c r="L195" s="8">
        <f t="shared" si="35"/>
        <v>0</v>
      </c>
    </row>
    <row r="196" spans="1:12" x14ac:dyDescent="0.2">
      <c r="A196" s="77">
        <v>179</v>
      </c>
      <c r="C196" s="184">
        <f t="shared" si="34"/>
        <v>0</v>
      </c>
      <c r="D196" s="80">
        <f t="shared" si="34"/>
        <v>0</v>
      </c>
      <c r="E196" s="80">
        <f t="shared" si="34"/>
        <v>0</v>
      </c>
      <c r="F196" s="80">
        <f t="shared" si="34"/>
        <v>0</v>
      </c>
      <c r="G196" s="109">
        <f t="shared" si="34"/>
        <v>0</v>
      </c>
      <c r="H196" s="16">
        <f t="shared" si="35"/>
        <v>0</v>
      </c>
      <c r="I196" s="16">
        <f t="shared" si="35"/>
        <v>0</v>
      </c>
      <c r="J196" s="16">
        <f t="shared" si="35"/>
        <v>0</v>
      </c>
      <c r="K196" s="16">
        <f t="shared" si="35"/>
        <v>0</v>
      </c>
      <c r="L196" s="8">
        <f t="shared" si="35"/>
        <v>0</v>
      </c>
    </row>
    <row r="197" spans="1:12" x14ac:dyDescent="0.2">
      <c r="A197" s="77">
        <v>180</v>
      </c>
      <c r="C197" s="184">
        <f t="shared" si="34"/>
        <v>0</v>
      </c>
      <c r="D197" s="80">
        <f t="shared" si="34"/>
        <v>0</v>
      </c>
      <c r="E197" s="80">
        <f t="shared" si="34"/>
        <v>0</v>
      </c>
      <c r="F197" s="80">
        <f t="shared" si="34"/>
        <v>0</v>
      </c>
      <c r="G197" s="109">
        <f t="shared" si="34"/>
        <v>0</v>
      </c>
      <c r="H197" s="16">
        <f t="shared" si="35"/>
        <v>0</v>
      </c>
      <c r="I197" s="16">
        <f t="shared" si="35"/>
        <v>0</v>
      </c>
      <c r="J197" s="16">
        <f t="shared" si="35"/>
        <v>0</v>
      </c>
      <c r="K197" s="16">
        <f t="shared" si="35"/>
        <v>0</v>
      </c>
      <c r="L197" s="8">
        <f t="shared" si="35"/>
        <v>0</v>
      </c>
    </row>
    <row r="198" spans="1:12" x14ac:dyDescent="0.2">
      <c r="A198" s="77">
        <v>181</v>
      </c>
      <c r="C198" s="184">
        <f t="shared" ref="C198:G207" si="36">IF(C$6&gt;=$A198,C$9,IF(C$7&gt;=$A198,C$10,(C$8&gt;=$A198)*C$11))+(INT(C$5)=$A198)*(C$12+C$13)</f>
        <v>0</v>
      </c>
      <c r="D198" s="80">
        <f t="shared" si="36"/>
        <v>0</v>
      </c>
      <c r="E198" s="80">
        <f t="shared" si="36"/>
        <v>0</v>
      </c>
      <c r="F198" s="80">
        <f t="shared" si="36"/>
        <v>0</v>
      </c>
      <c r="G198" s="109">
        <f t="shared" si="36"/>
        <v>0</v>
      </c>
      <c r="H198" s="16">
        <f t="shared" ref="H198:L207" si="37">IF(H$6&gt;=$A198,H$9,IF(H$7&gt;=$A198,H$10,(H$8&gt;=$A198)*H$11))+(INT(H$5)=$A198)*(H$12+H$13+H$14)</f>
        <v>0</v>
      </c>
      <c r="I198" s="16">
        <f t="shared" si="37"/>
        <v>0</v>
      </c>
      <c r="J198" s="16">
        <f t="shared" si="37"/>
        <v>0</v>
      </c>
      <c r="K198" s="16">
        <f t="shared" si="37"/>
        <v>0</v>
      </c>
      <c r="L198" s="8">
        <f t="shared" si="37"/>
        <v>0</v>
      </c>
    </row>
    <row r="199" spans="1:12" x14ac:dyDescent="0.2">
      <c r="A199" s="77">
        <v>182</v>
      </c>
      <c r="C199" s="184">
        <f t="shared" si="36"/>
        <v>0</v>
      </c>
      <c r="D199" s="80">
        <f t="shared" si="36"/>
        <v>0</v>
      </c>
      <c r="E199" s="80">
        <f t="shared" si="36"/>
        <v>0</v>
      </c>
      <c r="F199" s="80">
        <f t="shared" si="36"/>
        <v>0</v>
      </c>
      <c r="G199" s="109">
        <f t="shared" si="36"/>
        <v>0</v>
      </c>
      <c r="H199" s="16">
        <f t="shared" si="37"/>
        <v>0</v>
      </c>
      <c r="I199" s="16">
        <f t="shared" si="37"/>
        <v>0</v>
      </c>
      <c r="J199" s="16">
        <f t="shared" si="37"/>
        <v>0</v>
      </c>
      <c r="K199" s="16">
        <f t="shared" si="37"/>
        <v>0</v>
      </c>
      <c r="L199" s="8">
        <f t="shared" si="37"/>
        <v>0</v>
      </c>
    </row>
    <row r="200" spans="1:12" x14ac:dyDescent="0.2">
      <c r="A200" s="77">
        <v>183</v>
      </c>
      <c r="C200" s="184">
        <f t="shared" si="36"/>
        <v>0</v>
      </c>
      <c r="D200" s="80">
        <f t="shared" si="36"/>
        <v>0</v>
      </c>
      <c r="E200" s="80">
        <f t="shared" si="36"/>
        <v>0</v>
      </c>
      <c r="F200" s="80">
        <f t="shared" si="36"/>
        <v>0</v>
      </c>
      <c r="G200" s="109">
        <f t="shared" si="36"/>
        <v>0</v>
      </c>
      <c r="H200" s="16">
        <f t="shared" si="37"/>
        <v>0</v>
      </c>
      <c r="I200" s="16">
        <f t="shared" si="37"/>
        <v>0</v>
      </c>
      <c r="J200" s="16">
        <f t="shared" si="37"/>
        <v>0</v>
      </c>
      <c r="K200" s="16">
        <f t="shared" si="37"/>
        <v>0</v>
      </c>
      <c r="L200" s="8">
        <f t="shared" si="37"/>
        <v>0</v>
      </c>
    </row>
    <row r="201" spans="1:12" x14ac:dyDescent="0.2">
      <c r="A201" s="77">
        <v>184</v>
      </c>
      <c r="C201" s="184">
        <f t="shared" si="36"/>
        <v>0</v>
      </c>
      <c r="D201" s="80">
        <f t="shared" si="36"/>
        <v>0</v>
      </c>
      <c r="E201" s="80">
        <f t="shared" si="36"/>
        <v>0</v>
      </c>
      <c r="F201" s="80">
        <f t="shared" si="36"/>
        <v>0</v>
      </c>
      <c r="G201" s="109">
        <f t="shared" si="36"/>
        <v>0</v>
      </c>
      <c r="H201" s="16">
        <f t="shared" si="37"/>
        <v>0</v>
      </c>
      <c r="I201" s="16">
        <f t="shared" si="37"/>
        <v>0</v>
      </c>
      <c r="J201" s="16">
        <f t="shared" si="37"/>
        <v>0</v>
      </c>
      <c r="K201" s="16">
        <f t="shared" si="37"/>
        <v>0</v>
      </c>
      <c r="L201" s="8">
        <f t="shared" si="37"/>
        <v>0</v>
      </c>
    </row>
    <row r="202" spans="1:12" x14ac:dyDescent="0.2">
      <c r="A202" s="77">
        <v>185</v>
      </c>
      <c r="C202" s="184">
        <f t="shared" si="36"/>
        <v>0</v>
      </c>
      <c r="D202" s="80">
        <f t="shared" si="36"/>
        <v>0</v>
      </c>
      <c r="E202" s="80">
        <f t="shared" si="36"/>
        <v>0</v>
      </c>
      <c r="F202" s="80">
        <f t="shared" si="36"/>
        <v>0</v>
      </c>
      <c r="G202" s="109">
        <f t="shared" si="36"/>
        <v>0</v>
      </c>
      <c r="H202" s="16">
        <f t="shared" si="37"/>
        <v>0</v>
      </c>
      <c r="I202" s="16">
        <f t="shared" si="37"/>
        <v>0</v>
      </c>
      <c r="J202" s="16">
        <f t="shared" si="37"/>
        <v>0</v>
      </c>
      <c r="K202" s="16">
        <f t="shared" si="37"/>
        <v>0</v>
      </c>
      <c r="L202" s="8">
        <f t="shared" si="37"/>
        <v>0</v>
      </c>
    </row>
    <row r="203" spans="1:12" x14ac:dyDescent="0.2">
      <c r="A203" s="77">
        <v>186</v>
      </c>
      <c r="C203" s="184">
        <f t="shared" si="36"/>
        <v>0</v>
      </c>
      <c r="D203" s="80">
        <f t="shared" si="36"/>
        <v>0</v>
      </c>
      <c r="E203" s="80">
        <f t="shared" si="36"/>
        <v>0</v>
      </c>
      <c r="F203" s="80">
        <f t="shared" si="36"/>
        <v>0</v>
      </c>
      <c r="G203" s="109">
        <f t="shared" si="36"/>
        <v>0</v>
      </c>
      <c r="H203" s="16">
        <f t="shared" si="37"/>
        <v>0</v>
      </c>
      <c r="I203" s="16">
        <f t="shared" si="37"/>
        <v>0</v>
      </c>
      <c r="J203" s="16">
        <f t="shared" si="37"/>
        <v>0</v>
      </c>
      <c r="K203" s="16">
        <f t="shared" si="37"/>
        <v>0</v>
      </c>
      <c r="L203" s="8">
        <f t="shared" si="37"/>
        <v>0</v>
      </c>
    </row>
    <row r="204" spans="1:12" x14ac:dyDescent="0.2">
      <c r="A204" s="77">
        <v>187</v>
      </c>
      <c r="C204" s="184">
        <f t="shared" si="36"/>
        <v>0</v>
      </c>
      <c r="D204" s="80">
        <f t="shared" si="36"/>
        <v>0</v>
      </c>
      <c r="E204" s="80">
        <f t="shared" si="36"/>
        <v>0</v>
      </c>
      <c r="F204" s="80">
        <f t="shared" si="36"/>
        <v>0</v>
      </c>
      <c r="G204" s="109">
        <f t="shared" si="36"/>
        <v>0</v>
      </c>
      <c r="H204" s="16">
        <f t="shared" si="37"/>
        <v>0</v>
      </c>
      <c r="I204" s="16">
        <f t="shared" si="37"/>
        <v>0</v>
      </c>
      <c r="J204" s="16">
        <f t="shared" si="37"/>
        <v>0</v>
      </c>
      <c r="K204" s="16">
        <f t="shared" si="37"/>
        <v>0</v>
      </c>
      <c r="L204" s="8">
        <f t="shared" si="37"/>
        <v>0</v>
      </c>
    </row>
    <row r="205" spans="1:12" x14ac:dyDescent="0.2">
      <c r="A205" s="77">
        <v>188</v>
      </c>
      <c r="C205" s="184">
        <f t="shared" si="36"/>
        <v>0</v>
      </c>
      <c r="D205" s="80">
        <f t="shared" si="36"/>
        <v>0</v>
      </c>
      <c r="E205" s="80">
        <f t="shared" si="36"/>
        <v>0</v>
      </c>
      <c r="F205" s="80">
        <f t="shared" si="36"/>
        <v>0</v>
      </c>
      <c r="G205" s="109">
        <f t="shared" si="36"/>
        <v>0</v>
      </c>
      <c r="H205" s="16">
        <f t="shared" si="37"/>
        <v>0</v>
      </c>
      <c r="I205" s="16">
        <f t="shared" si="37"/>
        <v>0</v>
      </c>
      <c r="J205" s="16">
        <f t="shared" si="37"/>
        <v>0</v>
      </c>
      <c r="K205" s="16">
        <f t="shared" si="37"/>
        <v>0</v>
      </c>
      <c r="L205" s="8">
        <f t="shared" si="37"/>
        <v>0</v>
      </c>
    </row>
    <row r="206" spans="1:12" x14ac:dyDescent="0.2">
      <c r="A206" s="77">
        <v>189</v>
      </c>
      <c r="C206" s="184">
        <f t="shared" si="36"/>
        <v>0</v>
      </c>
      <c r="D206" s="80">
        <f t="shared" si="36"/>
        <v>0</v>
      </c>
      <c r="E206" s="80">
        <f t="shared" si="36"/>
        <v>0</v>
      </c>
      <c r="F206" s="80">
        <f t="shared" si="36"/>
        <v>0</v>
      </c>
      <c r="G206" s="109">
        <f t="shared" si="36"/>
        <v>0</v>
      </c>
      <c r="H206" s="16">
        <f t="shared" si="37"/>
        <v>0</v>
      </c>
      <c r="I206" s="16">
        <f t="shared" si="37"/>
        <v>0</v>
      </c>
      <c r="J206" s="16">
        <f t="shared" si="37"/>
        <v>0</v>
      </c>
      <c r="K206" s="16">
        <f t="shared" si="37"/>
        <v>0</v>
      </c>
      <c r="L206" s="8">
        <f t="shared" si="37"/>
        <v>0</v>
      </c>
    </row>
    <row r="207" spans="1:12" x14ac:dyDescent="0.2">
      <c r="A207" s="77">
        <v>190</v>
      </c>
      <c r="C207" s="184">
        <f t="shared" si="36"/>
        <v>0</v>
      </c>
      <c r="D207" s="80">
        <f t="shared" si="36"/>
        <v>0</v>
      </c>
      <c r="E207" s="80">
        <f t="shared" si="36"/>
        <v>0</v>
      </c>
      <c r="F207" s="80">
        <f t="shared" si="36"/>
        <v>0</v>
      </c>
      <c r="G207" s="109">
        <f t="shared" si="36"/>
        <v>0</v>
      </c>
      <c r="H207" s="16">
        <f t="shared" si="37"/>
        <v>0</v>
      </c>
      <c r="I207" s="16">
        <f t="shared" si="37"/>
        <v>0</v>
      </c>
      <c r="J207" s="16">
        <f t="shared" si="37"/>
        <v>0</v>
      </c>
      <c r="K207" s="16">
        <f t="shared" si="37"/>
        <v>0</v>
      </c>
      <c r="L207" s="8">
        <f t="shared" si="37"/>
        <v>0</v>
      </c>
    </row>
    <row r="208" spans="1:12" x14ac:dyDescent="0.2">
      <c r="A208" s="77">
        <v>191</v>
      </c>
      <c r="C208" s="184">
        <f t="shared" ref="C208:G217" si="38">IF(C$6&gt;=$A208,C$9,IF(C$7&gt;=$A208,C$10,(C$8&gt;=$A208)*C$11))+(INT(C$5)=$A208)*(C$12+C$13)</f>
        <v>0</v>
      </c>
      <c r="D208" s="80">
        <f t="shared" si="38"/>
        <v>0</v>
      </c>
      <c r="E208" s="80">
        <f t="shared" si="38"/>
        <v>0</v>
      </c>
      <c r="F208" s="80">
        <f t="shared" si="38"/>
        <v>0</v>
      </c>
      <c r="G208" s="109">
        <f t="shared" si="38"/>
        <v>0</v>
      </c>
      <c r="H208" s="16">
        <f t="shared" ref="H208:L217" si="39">IF(H$6&gt;=$A208,H$9,IF(H$7&gt;=$A208,H$10,(H$8&gt;=$A208)*H$11))+(INT(H$5)=$A208)*(H$12+H$13+H$14)</f>
        <v>0</v>
      </c>
      <c r="I208" s="16">
        <f t="shared" si="39"/>
        <v>0</v>
      </c>
      <c r="J208" s="16">
        <f t="shared" si="39"/>
        <v>0</v>
      </c>
      <c r="K208" s="16">
        <f t="shared" si="39"/>
        <v>0</v>
      </c>
      <c r="L208" s="8">
        <f t="shared" si="39"/>
        <v>0</v>
      </c>
    </row>
    <row r="209" spans="1:12" x14ac:dyDescent="0.2">
      <c r="A209" s="77">
        <v>192</v>
      </c>
      <c r="C209" s="184">
        <f t="shared" si="38"/>
        <v>0</v>
      </c>
      <c r="D209" s="80">
        <f t="shared" si="38"/>
        <v>0</v>
      </c>
      <c r="E209" s="80">
        <f t="shared" si="38"/>
        <v>0</v>
      </c>
      <c r="F209" s="80">
        <f t="shared" si="38"/>
        <v>0</v>
      </c>
      <c r="G209" s="109">
        <f t="shared" si="38"/>
        <v>0</v>
      </c>
      <c r="H209" s="16">
        <f t="shared" si="39"/>
        <v>0</v>
      </c>
      <c r="I209" s="16">
        <f t="shared" si="39"/>
        <v>0</v>
      </c>
      <c r="J209" s="16">
        <f t="shared" si="39"/>
        <v>0</v>
      </c>
      <c r="K209" s="16">
        <f t="shared" si="39"/>
        <v>0</v>
      </c>
      <c r="L209" s="8">
        <f t="shared" si="39"/>
        <v>0</v>
      </c>
    </row>
    <row r="210" spans="1:12" x14ac:dyDescent="0.2">
      <c r="A210" s="77">
        <v>193</v>
      </c>
      <c r="C210" s="184">
        <f t="shared" si="38"/>
        <v>0</v>
      </c>
      <c r="D210" s="80">
        <f t="shared" si="38"/>
        <v>0</v>
      </c>
      <c r="E210" s="80">
        <f t="shared" si="38"/>
        <v>0</v>
      </c>
      <c r="F210" s="80">
        <f t="shared" si="38"/>
        <v>0</v>
      </c>
      <c r="G210" s="109">
        <f t="shared" si="38"/>
        <v>0</v>
      </c>
      <c r="H210" s="16">
        <f t="shared" si="39"/>
        <v>0</v>
      </c>
      <c r="I210" s="16">
        <f t="shared" si="39"/>
        <v>0</v>
      </c>
      <c r="J210" s="16">
        <f t="shared" si="39"/>
        <v>0</v>
      </c>
      <c r="K210" s="16">
        <f t="shared" si="39"/>
        <v>0</v>
      </c>
      <c r="L210" s="8">
        <f t="shared" si="39"/>
        <v>0</v>
      </c>
    </row>
    <row r="211" spans="1:12" x14ac:dyDescent="0.2">
      <c r="A211" s="77">
        <v>194</v>
      </c>
      <c r="C211" s="184">
        <f t="shared" si="38"/>
        <v>0</v>
      </c>
      <c r="D211" s="80">
        <f t="shared" si="38"/>
        <v>0</v>
      </c>
      <c r="E211" s="80">
        <f t="shared" si="38"/>
        <v>0</v>
      </c>
      <c r="F211" s="80">
        <f t="shared" si="38"/>
        <v>0</v>
      </c>
      <c r="G211" s="109">
        <f t="shared" si="38"/>
        <v>0</v>
      </c>
      <c r="H211" s="16">
        <f t="shared" si="39"/>
        <v>0</v>
      </c>
      <c r="I211" s="16">
        <f t="shared" si="39"/>
        <v>0</v>
      </c>
      <c r="J211" s="16">
        <f t="shared" si="39"/>
        <v>0</v>
      </c>
      <c r="K211" s="16">
        <f t="shared" si="39"/>
        <v>0</v>
      </c>
      <c r="L211" s="8">
        <f t="shared" si="39"/>
        <v>0</v>
      </c>
    </row>
    <row r="212" spans="1:12" x14ac:dyDescent="0.2">
      <c r="A212" s="77">
        <v>195</v>
      </c>
      <c r="C212" s="184">
        <f t="shared" si="38"/>
        <v>0</v>
      </c>
      <c r="D212" s="80">
        <f t="shared" si="38"/>
        <v>0</v>
      </c>
      <c r="E212" s="80">
        <f t="shared" si="38"/>
        <v>0</v>
      </c>
      <c r="F212" s="80">
        <f t="shared" si="38"/>
        <v>0</v>
      </c>
      <c r="G212" s="109">
        <f t="shared" si="38"/>
        <v>0</v>
      </c>
      <c r="H212" s="16">
        <f t="shared" si="39"/>
        <v>0</v>
      </c>
      <c r="I212" s="16">
        <f t="shared" si="39"/>
        <v>0</v>
      </c>
      <c r="J212" s="16">
        <f t="shared" si="39"/>
        <v>0</v>
      </c>
      <c r="K212" s="16">
        <f t="shared" si="39"/>
        <v>0</v>
      </c>
      <c r="L212" s="8">
        <f t="shared" si="39"/>
        <v>0</v>
      </c>
    </row>
    <row r="213" spans="1:12" x14ac:dyDescent="0.2">
      <c r="A213" s="77">
        <v>196</v>
      </c>
      <c r="C213" s="184">
        <f t="shared" si="38"/>
        <v>0</v>
      </c>
      <c r="D213" s="80">
        <f t="shared" si="38"/>
        <v>0</v>
      </c>
      <c r="E213" s="80">
        <f t="shared" si="38"/>
        <v>0</v>
      </c>
      <c r="F213" s="80">
        <f t="shared" si="38"/>
        <v>0</v>
      </c>
      <c r="G213" s="109">
        <f t="shared" si="38"/>
        <v>0</v>
      </c>
      <c r="H213" s="16">
        <f t="shared" si="39"/>
        <v>0</v>
      </c>
      <c r="I213" s="16">
        <f t="shared" si="39"/>
        <v>0</v>
      </c>
      <c r="J213" s="16">
        <f t="shared" si="39"/>
        <v>0</v>
      </c>
      <c r="K213" s="16">
        <f t="shared" si="39"/>
        <v>0</v>
      </c>
      <c r="L213" s="8">
        <f t="shared" si="39"/>
        <v>0</v>
      </c>
    </row>
    <row r="214" spans="1:12" x14ac:dyDescent="0.2">
      <c r="A214" s="77">
        <v>197</v>
      </c>
      <c r="C214" s="184">
        <f t="shared" si="38"/>
        <v>0</v>
      </c>
      <c r="D214" s="80">
        <f t="shared" si="38"/>
        <v>0</v>
      </c>
      <c r="E214" s="80">
        <f t="shared" si="38"/>
        <v>0</v>
      </c>
      <c r="F214" s="80">
        <f t="shared" si="38"/>
        <v>0</v>
      </c>
      <c r="G214" s="109">
        <f t="shared" si="38"/>
        <v>0</v>
      </c>
      <c r="H214" s="16">
        <f t="shared" si="39"/>
        <v>0</v>
      </c>
      <c r="I214" s="16">
        <f t="shared" si="39"/>
        <v>0</v>
      </c>
      <c r="J214" s="16">
        <f t="shared" si="39"/>
        <v>0</v>
      </c>
      <c r="K214" s="16">
        <f t="shared" si="39"/>
        <v>0</v>
      </c>
      <c r="L214" s="8">
        <f t="shared" si="39"/>
        <v>0</v>
      </c>
    </row>
    <row r="215" spans="1:12" x14ac:dyDescent="0.2">
      <c r="A215" s="77">
        <v>198</v>
      </c>
      <c r="C215" s="184">
        <f t="shared" si="38"/>
        <v>0</v>
      </c>
      <c r="D215" s="80">
        <f t="shared" si="38"/>
        <v>0</v>
      </c>
      <c r="E215" s="80">
        <f t="shared" si="38"/>
        <v>0</v>
      </c>
      <c r="F215" s="80">
        <f t="shared" si="38"/>
        <v>0</v>
      </c>
      <c r="G215" s="109">
        <f t="shared" si="38"/>
        <v>0</v>
      </c>
      <c r="H215" s="16">
        <f t="shared" si="39"/>
        <v>0</v>
      </c>
      <c r="I215" s="16">
        <f t="shared" si="39"/>
        <v>0</v>
      </c>
      <c r="J215" s="16">
        <f t="shared" si="39"/>
        <v>0</v>
      </c>
      <c r="K215" s="16">
        <f t="shared" si="39"/>
        <v>0</v>
      </c>
      <c r="L215" s="8">
        <f t="shared" si="39"/>
        <v>0</v>
      </c>
    </row>
    <row r="216" spans="1:12" x14ac:dyDescent="0.2">
      <c r="A216" s="77">
        <v>199</v>
      </c>
      <c r="C216" s="184">
        <f t="shared" si="38"/>
        <v>0</v>
      </c>
      <c r="D216" s="80">
        <f t="shared" si="38"/>
        <v>0</v>
      </c>
      <c r="E216" s="80">
        <f t="shared" si="38"/>
        <v>0</v>
      </c>
      <c r="F216" s="80">
        <f t="shared" si="38"/>
        <v>0</v>
      </c>
      <c r="G216" s="109">
        <f t="shared" si="38"/>
        <v>0</v>
      </c>
      <c r="H216" s="16">
        <f t="shared" si="39"/>
        <v>0</v>
      </c>
      <c r="I216" s="16">
        <f t="shared" si="39"/>
        <v>0</v>
      </c>
      <c r="J216" s="16">
        <f t="shared" si="39"/>
        <v>0</v>
      </c>
      <c r="K216" s="16">
        <f t="shared" si="39"/>
        <v>0</v>
      </c>
      <c r="L216" s="8">
        <f t="shared" si="39"/>
        <v>0</v>
      </c>
    </row>
    <row r="217" spans="1:12" x14ac:dyDescent="0.2">
      <c r="A217" s="77">
        <v>200</v>
      </c>
      <c r="C217" s="184">
        <f t="shared" si="38"/>
        <v>0</v>
      </c>
      <c r="D217" s="80">
        <f t="shared" si="38"/>
        <v>0</v>
      </c>
      <c r="E217" s="80">
        <f t="shared" si="38"/>
        <v>0</v>
      </c>
      <c r="F217" s="80">
        <f t="shared" si="38"/>
        <v>0</v>
      </c>
      <c r="G217" s="109">
        <f t="shared" si="38"/>
        <v>0</v>
      </c>
      <c r="H217" s="16">
        <f t="shared" si="39"/>
        <v>0</v>
      </c>
      <c r="I217" s="16">
        <f t="shared" si="39"/>
        <v>0</v>
      </c>
      <c r="J217" s="16">
        <f t="shared" si="39"/>
        <v>0</v>
      </c>
      <c r="K217" s="16">
        <f t="shared" si="39"/>
        <v>0</v>
      </c>
      <c r="L217" s="8">
        <f t="shared" si="39"/>
        <v>0</v>
      </c>
    </row>
    <row r="218" spans="1:12" x14ac:dyDescent="0.2">
      <c r="A218" s="77">
        <v>201</v>
      </c>
      <c r="C218" s="184">
        <f t="shared" ref="C218:G227" si="40">IF(C$6&gt;=$A218,C$9,IF(C$7&gt;=$A218,C$10,(C$8&gt;=$A218)*C$11))+(INT(C$5)=$A218)*(C$12+C$13)</f>
        <v>0</v>
      </c>
      <c r="D218" s="80">
        <f t="shared" si="40"/>
        <v>0</v>
      </c>
      <c r="E218" s="80">
        <f t="shared" si="40"/>
        <v>0</v>
      </c>
      <c r="F218" s="80">
        <f t="shared" si="40"/>
        <v>0</v>
      </c>
      <c r="G218" s="109">
        <f t="shared" si="40"/>
        <v>0</v>
      </c>
      <c r="H218" s="16">
        <f t="shared" ref="H218:L227" si="41">IF(H$6&gt;=$A218,H$9,IF(H$7&gt;=$A218,H$10,(H$8&gt;=$A218)*H$11))+(INT(H$5)=$A218)*(H$12+H$13+H$14)</f>
        <v>0</v>
      </c>
      <c r="I218" s="16">
        <f t="shared" si="41"/>
        <v>0</v>
      </c>
      <c r="J218" s="16">
        <f t="shared" si="41"/>
        <v>0</v>
      </c>
      <c r="K218" s="16">
        <f t="shared" si="41"/>
        <v>0</v>
      </c>
      <c r="L218" s="8">
        <f t="shared" si="41"/>
        <v>0</v>
      </c>
    </row>
    <row r="219" spans="1:12" x14ac:dyDescent="0.2">
      <c r="A219" s="77">
        <v>202</v>
      </c>
      <c r="C219" s="184">
        <f t="shared" si="40"/>
        <v>0</v>
      </c>
      <c r="D219" s="80">
        <f t="shared" si="40"/>
        <v>0</v>
      </c>
      <c r="E219" s="80">
        <f t="shared" si="40"/>
        <v>0</v>
      </c>
      <c r="F219" s="80">
        <f t="shared" si="40"/>
        <v>0</v>
      </c>
      <c r="G219" s="109">
        <f t="shared" si="40"/>
        <v>0</v>
      </c>
      <c r="H219" s="16">
        <f t="shared" si="41"/>
        <v>0</v>
      </c>
      <c r="I219" s="16">
        <f t="shared" si="41"/>
        <v>0</v>
      </c>
      <c r="J219" s="16">
        <f t="shared" si="41"/>
        <v>0</v>
      </c>
      <c r="K219" s="16">
        <f t="shared" si="41"/>
        <v>0</v>
      </c>
      <c r="L219" s="8">
        <f t="shared" si="41"/>
        <v>0</v>
      </c>
    </row>
    <row r="220" spans="1:12" x14ac:dyDescent="0.2">
      <c r="A220" s="77">
        <v>203</v>
      </c>
      <c r="C220" s="184">
        <f t="shared" si="40"/>
        <v>0</v>
      </c>
      <c r="D220" s="80">
        <f t="shared" si="40"/>
        <v>0</v>
      </c>
      <c r="E220" s="80">
        <f t="shared" si="40"/>
        <v>0</v>
      </c>
      <c r="F220" s="80">
        <f t="shared" si="40"/>
        <v>0</v>
      </c>
      <c r="G220" s="109">
        <f t="shared" si="40"/>
        <v>0</v>
      </c>
      <c r="H220" s="16">
        <f t="shared" si="41"/>
        <v>0</v>
      </c>
      <c r="I220" s="16">
        <f t="shared" si="41"/>
        <v>0</v>
      </c>
      <c r="J220" s="16">
        <f t="shared" si="41"/>
        <v>0</v>
      </c>
      <c r="K220" s="16">
        <f t="shared" si="41"/>
        <v>0</v>
      </c>
      <c r="L220" s="8">
        <f t="shared" si="41"/>
        <v>0</v>
      </c>
    </row>
    <row r="221" spans="1:12" x14ac:dyDescent="0.2">
      <c r="A221" s="77">
        <v>204</v>
      </c>
      <c r="C221" s="184">
        <f t="shared" si="40"/>
        <v>0</v>
      </c>
      <c r="D221" s="80">
        <f t="shared" si="40"/>
        <v>0</v>
      </c>
      <c r="E221" s="80">
        <f t="shared" si="40"/>
        <v>0</v>
      </c>
      <c r="F221" s="80">
        <f t="shared" si="40"/>
        <v>0</v>
      </c>
      <c r="G221" s="109">
        <f t="shared" si="40"/>
        <v>0</v>
      </c>
      <c r="H221" s="16">
        <f t="shared" si="41"/>
        <v>0</v>
      </c>
      <c r="I221" s="16">
        <f t="shared" si="41"/>
        <v>0</v>
      </c>
      <c r="J221" s="16">
        <f t="shared" si="41"/>
        <v>0</v>
      </c>
      <c r="K221" s="16">
        <f t="shared" si="41"/>
        <v>0</v>
      </c>
      <c r="L221" s="8">
        <f t="shared" si="41"/>
        <v>0</v>
      </c>
    </row>
    <row r="222" spans="1:12" x14ac:dyDescent="0.2">
      <c r="A222" s="77">
        <v>205</v>
      </c>
      <c r="C222" s="184">
        <f t="shared" si="40"/>
        <v>0</v>
      </c>
      <c r="D222" s="80">
        <f t="shared" si="40"/>
        <v>0</v>
      </c>
      <c r="E222" s="80">
        <f t="shared" si="40"/>
        <v>0</v>
      </c>
      <c r="F222" s="80">
        <f t="shared" si="40"/>
        <v>0</v>
      </c>
      <c r="G222" s="109">
        <f t="shared" si="40"/>
        <v>0</v>
      </c>
      <c r="H222" s="16">
        <f t="shared" si="41"/>
        <v>0</v>
      </c>
      <c r="I222" s="16">
        <f t="shared" si="41"/>
        <v>0</v>
      </c>
      <c r="J222" s="16">
        <f t="shared" si="41"/>
        <v>0</v>
      </c>
      <c r="K222" s="16">
        <f t="shared" si="41"/>
        <v>0</v>
      </c>
      <c r="L222" s="8">
        <f t="shared" si="41"/>
        <v>0</v>
      </c>
    </row>
    <row r="223" spans="1:12" x14ac:dyDescent="0.2">
      <c r="A223" s="77">
        <v>206</v>
      </c>
      <c r="C223" s="184">
        <f t="shared" si="40"/>
        <v>0</v>
      </c>
      <c r="D223" s="80">
        <f t="shared" si="40"/>
        <v>0</v>
      </c>
      <c r="E223" s="80">
        <f t="shared" si="40"/>
        <v>0</v>
      </c>
      <c r="F223" s="80">
        <f t="shared" si="40"/>
        <v>0</v>
      </c>
      <c r="G223" s="109">
        <f t="shared" si="40"/>
        <v>0</v>
      </c>
      <c r="H223" s="16">
        <f t="shared" si="41"/>
        <v>0</v>
      </c>
      <c r="I223" s="16">
        <f t="shared" si="41"/>
        <v>0</v>
      </c>
      <c r="J223" s="16">
        <f t="shared" si="41"/>
        <v>0</v>
      </c>
      <c r="K223" s="16">
        <f t="shared" si="41"/>
        <v>0</v>
      </c>
      <c r="L223" s="8">
        <f t="shared" si="41"/>
        <v>0</v>
      </c>
    </row>
    <row r="224" spans="1:12" x14ac:dyDescent="0.2">
      <c r="A224" s="77">
        <v>207</v>
      </c>
      <c r="C224" s="184">
        <f t="shared" si="40"/>
        <v>0</v>
      </c>
      <c r="D224" s="80">
        <f t="shared" si="40"/>
        <v>0</v>
      </c>
      <c r="E224" s="80">
        <f t="shared" si="40"/>
        <v>0</v>
      </c>
      <c r="F224" s="80">
        <f t="shared" si="40"/>
        <v>0</v>
      </c>
      <c r="G224" s="109">
        <f t="shared" si="40"/>
        <v>0</v>
      </c>
      <c r="H224" s="16">
        <f t="shared" si="41"/>
        <v>0</v>
      </c>
      <c r="I224" s="16">
        <f t="shared" si="41"/>
        <v>0</v>
      </c>
      <c r="J224" s="16">
        <f t="shared" si="41"/>
        <v>0</v>
      </c>
      <c r="K224" s="16">
        <f t="shared" si="41"/>
        <v>0</v>
      </c>
      <c r="L224" s="8">
        <f t="shared" si="41"/>
        <v>0</v>
      </c>
    </row>
    <row r="225" spans="1:12" x14ac:dyDescent="0.2">
      <c r="A225" s="77">
        <v>208</v>
      </c>
      <c r="C225" s="184">
        <f t="shared" si="40"/>
        <v>0</v>
      </c>
      <c r="D225" s="80">
        <f t="shared" si="40"/>
        <v>0</v>
      </c>
      <c r="E225" s="80">
        <f t="shared" si="40"/>
        <v>0</v>
      </c>
      <c r="F225" s="80">
        <f t="shared" si="40"/>
        <v>0</v>
      </c>
      <c r="G225" s="109">
        <f t="shared" si="40"/>
        <v>0</v>
      </c>
      <c r="H225" s="16">
        <f t="shared" si="41"/>
        <v>0</v>
      </c>
      <c r="I225" s="16">
        <f t="shared" si="41"/>
        <v>0</v>
      </c>
      <c r="J225" s="16">
        <f t="shared" si="41"/>
        <v>0</v>
      </c>
      <c r="K225" s="16">
        <f t="shared" si="41"/>
        <v>0</v>
      </c>
      <c r="L225" s="8">
        <f t="shared" si="41"/>
        <v>0</v>
      </c>
    </row>
    <row r="226" spans="1:12" x14ac:dyDescent="0.2">
      <c r="A226" s="77">
        <v>209</v>
      </c>
      <c r="C226" s="184">
        <f t="shared" si="40"/>
        <v>0</v>
      </c>
      <c r="D226" s="80">
        <f t="shared" si="40"/>
        <v>0</v>
      </c>
      <c r="E226" s="80">
        <f t="shared" si="40"/>
        <v>0</v>
      </c>
      <c r="F226" s="80">
        <f t="shared" si="40"/>
        <v>0</v>
      </c>
      <c r="G226" s="109">
        <f t="shared" si="40"/>
        <v>0</v>
      </c>
      <c r="H226" s="16">
        <f t="shared" si="41"/>
        <v>0</v>
      </c>
      <c r="I226" s="16">
        <f t="shared" si="41"/>
        <v>0</v>
      </c>
      <c r="J226" s="16">
        <f t="shared" si="41"/>
        <v>0</v>
      </c>
      <c r="K226" s="16">
        <f t="shared" si="41"/>
        <v>0</v>
      </c>
      <c r="L226" s="8">
        <f t="shared" si="41"/>
        <v>0</v>
      </c>
    </row>
    <row r="227" spans="1:12" x14ac:dyDescent="0.2">
      <c r="A227" s="77">
        <v>210</v>
      </c>
      <c r="C227" s="184">
        <f t="shared" si="40"/>
        <v>0</v>
      </c>
      <c r="D227" s="80">
        <f t="shared" si="40"/>
        <v>0</v>
      </c>
      <c r="E227" s="80">
        <f t="shared" si="40"/>
        <v>0</v>
      </c>
      <c r="F227" s="80">
        <f t="shared" si="40"/>
        <v>0</v>
      </c>
      <c r="G227" s="109">
        <f t="shared" si="40"/>
        <v>0</v>
      </c>
      <c r="H227" s="16">
        <f t="shared" si="41"/>
        <v>0</v>
      </c>
      <c r="I227" s="16">
        <f t="shared" si="41"/>
        <v>0</v>
      </c>
      <c r="J227" s="16">
        <f t="shared" si="41"/>
        <v>0</v>
      </c>
      <c r="K227" s="16">
        <f t="shared" si="41"/>
        <v>0</v>
      </c>
      <c r="L227" s="8">
        <f t="shared" si="41"/>
        <v>0</v>
      </c>
    </row>
    <row r="228" spans="1:12" x14ac:dyDescent="0.2">
      <c r="A228" s="77">
        <v>211</v>
      </c>
      <c r="C228" s="184">
        <f t="shared" ref="C228:G237" si="42">IF(C$6&gt;=$A228,C$9,IF(C$7&gt;=$A228,C$10,(C$8&gt;=$A228)*C$11))+(INT(C$5)=$A228)*(C$12+C$13)</f>
        <v>0</v>
      </c>
      <c r="D228" s="80">
        <f t="shared" si="42"/>
        <v>0</v>
      </c>
      <c r="E228" s="80">
        <f t="shared" si="42"/>
        <v>0</v>
      </c>
      <c r="F228" s="80">
        <f t="shared" si="42"/>
        <v>0</v>
      </c>
      <c r="G228" s="109">
        <f t="shared" si="42"/>
        <v>0</v>
      </c>
      <c r="H228" s="16">
        <f t="shared" ref="H228:L237" si="43">IF(H$6&gt;=$A228,H$9,IF(H$7&gt;=$A228,H$10,(H$8&gt;=$A228)*H$11))+(INT(H$5)=$A228)*(H$12+H$13+H$14)</f>
        <v>0</v>
      </c>
      <c r="I228" s="16">
        <f t="shared" si="43"/>
        <v>0</v>
      </c>
      <c r="J228" s="16">
        <f t="shared" si="43"/>
        <v>0</v>
      </c>
      <c r="K228" s="16">
        <f t="shared" si="43"/>
        <v>0</v>
      </c>
      <c r="L228" s="8">
        <f t="shared" si="43"/>
        <v>0</v>
      </c>
    </row>
    <row r="229" spans="1:12" x14ac:dyDescent="0.2">
      <c r="A229" s="77">
        <v>212</v>
      </c>
      <c r="C229" s="184">
        <f t="shared" si="42"/>
        <v>0</v>
      </c>
      <c r="D229" s="80">
        <f t="shared" si="42"/>
        <v>0</v>
      </c>
      <c r="E229" s="80">
        <f t="shared" si="42"/>
        <v>0</v>
      </c>
      <c r="F229" s="80">
        <f t="shared" si="42"/>
        <v>0</v>
      </c>
      <c r="G229" s="109">
        <f t="shared" si="42"/>
        <v>0</v>
      </c>
      <c r="H229" s="16">
        <f t="shared" si="43"/>
        <v>0</v>
      </c>
      <c r="I229" s="16">
        <f t="shared" si="43"/>
        <v>0</v>
      </c>
      <c r="J229" s="16">
        <f t="shared" si="43"/>
        <v>0</v>
      </c>
      <c r="K229" s="16">
        <f t="shared" si="43"/>
        <v>0</v>
      </c>
      <c r="L229" s="8">
        <f t="shared" si="43"/>
        <v>0</v>
      </c>
    </row>
    <row r="230" spans="1:12" x14ac:dyDescent="0.2">
      <c r="A230" s="77">
        <v>213</v>
      </c>
      <c r="C230" s="184">
        <f t="shared" si="42"/>
        <v>0</v>
      </c>
      <c r="D230" s="80">
        <f t="shared" si="42"/>
        <v>0</v>
      </c>
      <c r="E230" s="80">
        <f t="shared" si="42"/>
        <v>0</v>
      </c>
      <c r="F230" s="80">
        <f t="shared" si="42"/>
        <v>0</v>
      </c>
      <c r="G230" s="109">
        <f t="shared" si="42"/>
        <v>0</v>
      </c>
      <c r="H230" s="16">
        <f t="shared" si="43"/>
        <v>0</v>
      </c>
      <c r="I230" s="16">
        <f t="shared" si="43"/>
        <v>0</v>
      </c>
      <c r="J230" s="16">
        <f t="shared" si="43"/>
        <v>0</v>
      </c>
      <c r="K230" s="16">
        <f t="shared" si="43"/>
        <v>0</v>
      </c>
      <c r="L230" s="8">
        <f t="shared" si="43"/>
        <v>0</v>
      </c>
    </row>
    <row r="231" spans="1:12" x14ac:dyDescent="0.2">
      <c r="A231" s="77">
        <v>214</v>
      </c>
      <c r="C231" s="184">
        <f t="shared" si="42"/>
        <v>0</v>
      </c>
      <c r="D231" s="80">
        <f t="shared" si="42"/>
        <v>0</v>
      </c>
      <c r="E231" s="80">
        <f t="shared" si="42"/>
        <v>0</v>
      </c>
      <c r="F231" s="80">
        <f t="shared" si="42"/>
        <v>0</v>
      </c>
      <c r="G231" s="109">
        <f t="shared" si="42"/>
        <v>0</v>
      </c>
      <c r="H231" s="16">
        <f t="shared" si="43"/>
        <v>0</v>
      </c>
      <c r="I231" s="16">
        <f t="shared" si="43"/>
        <v>0</v>
      </c>
      <c r="J231" s="16">
        <f t="shared" si="43"/>
        <v>0</v>
      </c>
      <c r="K231" s="16">
        <f t="shared" si="43"/>
        <v>0</v>
      </c>
      <c r="L231" s="8">
        <f t="shared" si="43"/>
        <v>0</v>
      </c>
    </row>
    <row r="232" spans="1:12" x14ac:dyDescent="0.2">
      <c r="A232" s="77">
        <v>215</v>
      </c>
      <c r="C232" s="184">
        <f t="shared" si="42"/>
        <v>0</v>
      </c>
      <c r="D232" s="80">
        <f t="shared" si="42"/>
        <v>0</v>
      </c>
      <c r="E232" s="80">
        <f t="shared" si="42"/>
        <v>0</v>
      </c>
      <c r="F232" s="80">
        <f t="shared" si="42"/>
        <v>0</v>
      </c>
      <c r="G232" s="109">
        <f t="shared" si="42"/>
        <v>0</v>
      </c>
      <c r="H232" s="16">
        <f t="shared" si="43"/>
        <v>0</v>
      </c>
      <c r="I232" s="16">
        <f t="shared" si="43"/>
        <v>0</v>
      </c>
      <c r="J232" s="16">
        <f t="shared" si="43"/>
        <v>0</v>
      </c>
      <c r="K232" s="16">
        <f t="shared" si="43"/>
        <v>0</v>
      </c>
      <c r="L232" s="8">
        <f t="shared" si="43"/>
        <v>0</v>
      </c>
    </row>
    <row r="233" spans="1:12" x14ac:dyDescent="0.2">
      <c r="A233" s="77">
        <v>216</v>
      </c>
      <c r="C233" s="184">
        <f t="shared" si="42"/>
        <v>0</v>
      </c>
      <c r="D233" s="80">
        <f t="shared" si="42"/>
        <v>0</v>
      </c>
      <c r="E233" s="80">
        <f t="shared" si="42"/>
        <v>0</v>
      </c>
      <c r="F233" s="80">
        <f t="shared" si="42"/>
        <v>0</v>
      </c>
      <c r="G233" s="109">
        <f t="shared" si="42"/>
        <v>0</v>
      </c>
      <c r="H233" s="16">
        <f t="shared" si="43"/>
        <v>0</v>
      </c>
      <c r="I233" s="16">
        <f t="shared" si="43"/>
        <v>0</v>
      </c>
      <c r="J233" s="16">
        <f t="shared" si="43"/>
        <v>0</v>
      </c>
      <c r="K233" s="16">
        <f t="shared" si="43"/>
        <v>0</v>
      </c>
      <c r="L233" s="8">
        <f t="shared" si="43"/>
        <v>0</v>
      </c>
    </row>
    <row r="234" spans="1:12" x14ac:dyDescent="0.2">
      <c r="A234" s="77">
        <v>217</v>
      </c>
      <c r="C234" s="184">
        <f t="shared" si="42"/>
        <v>0</v>
      </c>
      <c r="D234" s="80">
        <f t="shared" si="42"/>
        <v>0</v>
      </c>
      <c r="E234" s="80">
        <f t="shared" si="42"/>
        <v>0</v>
      </c>
      <c r="F234" s="80">
        <f t="shared" si="42"/>
        <v>0</v>
      </c>
      <c r="G234" s="109">
        <f t="shared" si="42"/>
        <v>0</v>
      </c>
      <c r="H234" s="16">
        <f t="shared" si="43"/>
        <v>0</v>
      </c>
      <c r="I234" s="16">
        <f t="shared" si="43"/>
        <v>0</v>
      </c>
      <c r="J234" s="16">
        <f t="shared" si="43"/>
        <v>0</v>
      </c>
      <c r="K234" s="16">
        <f t="shared" si="43"/>
        <v>0</v>
      </c>
      <c r="L234" s="8">
        <f t="shared" si="43"/>
        <v>0</v>
      </c>
    </row>
    <row r="235" spans="1:12" x14ac:dyDescent="0.2">
      <c r="A235" s="77">
        <v>218</v>
      </c>
      <c r="C235" s="184">
        <f t="shared" si="42"/>
        <v>0</v>
      </c>
      <c r="D235" s="80">
        <f t="shared" si="42"/>
        <v>0</v>
      </c>
      <c r="E235" s="80">
        <f t="shared" si="42"/>
        <v>0</v>
      </c>
      <c r="F235" s="80">
        <f t="shared" si="42"/>
        <v>0</v>
      </c>
      <c r="G235" s="109">
        <f t="shared" si="42"/>
        <v>0</v>
      </c>
      <c r="H235" s="16">
        <f t="shared" si="43"/>
        <v>0</v>
      </c>
      <c r="I235" s="16">
        <f t="shared" si="43"/>
        <v>0</v>
      </c>
      <c r="J235" s="16">
        <f t="shared" si="43"/>
        <v>0</v>
      </c>
      <c r="K235" s="16">
        <f t="shared" si="43"/>
        <v>0</v>
      </c>
      <c r="L235" s="8">
        <f t="shared" si="43"/>
        <v>0</v>
      </c>
    </row>
    <row r="236" spans="1:12" x14ac:dyDescent="0.2">
      <c r="A236" s="77">
        <v>219</v>
      </c>
      <c r="C236" s="184">
        <f t="shared" si="42"/>
        <v>0</v>
      </c>
      <c r="D236" s="80">
        <f t="shared" si="42"/>
        <v>0</v>
      </c>
      <c r="E236" s="80">
        <f t="shared" si="42"/>
        <v>0</v>
      </c>
      <c r="F236" s="80">
        <f t="shared" si="42"/>
        <v>0</v>
      </c>
      <c r="G236" s="109">
        <f t="shared" si="42"/>
        <v>0</v>
      </c>
      <c r="H236" s="16">
        <f t="shared" si="43"/>
        <v>0</v>
      </c>
      <c r="I236" s="16">
        <f t="shared" si="43"/>
        <v>0</v>
      </c>
      <c r="J236" s="16">
        <f t="shared" si="43"/>
        <v>0</v>
      </c>
      <c r="K236" s="16">
        <f t="shared" si="43"/>
        <v>0</v>
      </c>
      <c r="L236" s="8">
        <f t="shared" si="43"/>
        <v>0</v>
      </c>
    </row>
    <row r="237" spans="1:12" x14ac:dyDescent="0.2">
      <c r="A237" s="77">
        <v>220</v>
      </c>
      <c r="C237" s="184">
        <f t="shared" si="42"/>
        <v>0</v>
      </c>
      <c r="D237" s="80">
        <f t="shared" si="42"/>
        <v>0</v>
      </c>
      <c r="E237" s="80">
        <f t="shared" si="42"/>
        <v>0</v>
      </c>
      <c r="F237" s="80">
        <f t="shared" si="42"/>
        <v>0</v>
      </c>
      <c r="G237" s="109">
        <f t="shared" si="42"/>
        <v>0</v>
      </c>
      <c r="H237" s="16">
        <f t="shared" si="43"/>
        <v>0</v>
      </c>
      <c r="I237" s="16">
        <f t="shared" si="43"/>
        <v>0</v>
      </c>
      <c r="J237" s="16">
        <f t="shared" si="43"/>
        <v>0</v>
      </c>
      <c r="K237" s="16">
        <f t="shared" si="43"/>
        <v>0</v>
      </c>
      <c r="L237" s="8">
        <f t="shared" si="43"/>
        <v>0</v>
      </c>
    </row>
    <row r="238" spans="1:12" x14ac:dyDescent="0.2">
      <c r="A238" s="77">
        <v>221</v>
      </c>
      <c r="C238" s="184">
        <f t="shared" ref="C238:G247" si="44">IF(C$6&gt;=$A238,C$9,IF(C$7&gt;=$A238,C$10,(C$8&gt;=$A238)*C$11))+(INT(C$5)=$A238)*(C$12+C$13)</f>
        <v>0</v>
      </c>
      <c r="D238" s="80">
        <f t="shared" si="44"/>
        <v>0</v>
      </c>
      <c r="E238" s="80">
        <f t="shared" si="44"/>
        <v>0</v>
      </c>
      <c r="F238" s="80">
        <f t="shared" si="44"/>
        <v>0</v>
      </c>
      <c r="G238" s="109">
        <f t="shared" si="44"/>
        <v>0</v>
      </c>
      <c r="H238" s="16">
        <f t="shared" ref="H238:L247" si="45">IF(H$6&gt;=$A238,H$9,IF(H$7&gt;=$A238,H$10,(H$8&gt;=$A238)*H$11))+(INT(H$5)=$A238)*(H$12+H$13+H$14)</f>
        <v>0</v>
      </c>
      <c r="I238" s="16">
        <f t="shared" si="45"/>
        <v>0</v>
      </c>
      <c r="J238" s="16">
        <f t="shared" si="45"/>
        <v>0</v>
      </c>
      <c r="K238" s="16">
        <f t="shared" si="45"/>
        <v>0</v>
      </c>
      <c r="L238" s="8">
        <f t="shared" si="45"/>
        <v>0</v>
      </c>
    </row>
    <row r="239" spans="1:12" x14ac:dyDescent="0.2">
      <c r="A239" s="77">
        <v>222</v>
      </c>
      <c r="C239" s="184">
        <f t="shared" si="44"/>
        <v>0</v>
      </c>
      <c r="D239" s="80">
        <f t="shared" si="44"/>
        <v>0</v>
      </c>
      <c r="E239" s="80">
        <f t="shared" si="44"/>
        <v>0</v>
      </c>
      <c r="F239" s="80">
        <f t="shared" si="44"/>
        <v>0</v>
      </c>
      <c r="G239" s="109">
        <f t="shared" si="44"/>
        <v>0</v>
      </c>
      <c r="H239" s="16">
        <f t="shared" si="45"/>
        <v>0</v>
      </c>
      <c r="I239" s="16">
        <f t="shared" si="45"/>
        <v>0</v>
      </c>
      <c r="J239" s="16">
        <f t="shared" si="45"/>
        <v>0</v>
      </c>
      <c r="K239" s="16">
        <f t="shared" si="45"/>
        <v>0</v>
      </c>
      <c r="L239" s="8">
        <f t="shared" si="45"/>
        <v>0</v>
      </c>
    </row>
    <row r="240" spans="1:12" x14ac:dyDescent="0.2">
      <c r="A240" s="77">
        <v>223</v>
      </c>
      <c r="C240" s="184">
        <f t="shared" si="44"/>
        <v>0</v>
      </c>
      <c r="D240" s="80">
        <f t="shared" si="44"/>
        <v>0</v>
      </c>
      <c r="E240" s="80">
        <f t="shared" si="44"/>
        <v>0</v>
      </c>
      <c r="F240" s="80">
        <f t="shared" si="44"/>
        <v>0</v>
      </c>
      <c r="G240" s="109">
        <f t="shared" si="44"/>
        <v>0</v>
      </c>
      <c r="H240" s="16">
        <f t="shared" si="45"/>
        <v>0</v>
      </c>
      <c r="I240" s="16">
        <f t="shared" si="45"/>
        <v>0</v>
      </c>
      <c r="J240" s="16">
        <f t="shared" si="45"/>
        <v>0</v>
      </c>
      <c r="K240" s="16">
        <f t="shared" si="45"/>
        <v>0</v>
      </c>
      <c r="L240" s="8">
        <f t="shared" si="45"/>
        <v>0</v>
      </c>
    </row>
    <row r="241" spans="1:12" x14ac:dyDescent="0.2">
      <c r="A241" s="77">
        <v>224</v>
      </c>
      <c r="C241" s="184">
        <f t="shared" si="44"/>
        <v>0</v>
      </c>
      <c r="D241" s="80">
        <f t="shared" si="44"/>
        <v>0</v>
      </c>
      <c r="E241" s="80">
        <f t="shared" si="44"/>
        <v>0</v>
      </c>
      <c r="F241" s="80">
        <f t="shared" si="44"/>
        <v>0</v>
      </c>
      <c r="G241" s="109">
        <f t="shared" si="44"/>
        <v>0</v>
      </c>
      <c r="H241" s="16">
        <f t="shared" si="45"/>
        <v>0</v>
      </c>
      <c r="I241" s="16">
        <f t="shared" si="45"/>
        <v>0</v>
      </c>
      <c r="J241" s="16">
        <f t="shared" si="45"/>
        <v>0</v>
      </c>
      <c r="K241" s="16">
        <f t="shared" si="45"/>
        <v>0</v>
      </c>
      <c r="L241" s="8">
        <f t="shared" si="45"/>
        <v>0</v>
      </c>
    </row>
    <row r="242" spans="1:12" x14ac:dyDescent="0.2">
      <c r="A242" s="77">
        <v>225</v>
      </c>
      <c r="C242" s="184">
        <f t="shared" si="44"/>
        <v>0</v>
      </c>
      <c r="D242" s="80">
        <f t="shared" si="44"/>
        <v>0</v>
      </c>
      <c r="E242" s="80">
        <f t="shared" si="44"/>
        <v>0</v>
      </c>
      <c r="F242" s="80">
        <f t="shared" si="44"/>
        <v>0</v>
      </c>
      <c r="G242" s="109">
        <f t="shared" si="44"/>
        <v>0</v>
      </c>
      <c r="H242" s="16">
        <f t="shared" si="45"/>
        <v>0</v>
      </c>
      <c r="I242" s="16">
        <f t="shared" si="45"/>
        <v>0</v>
      </c>
      <c r="J242" s="16">
        <f t="shared" si="45"/>
        <v>0</v>
      </c>
      <c r="K242" s="16">
        <f t="shared" si="45"/>
        <v>0</v>
      </c>
      <c r="L242" s="8">
        <f t="shared" si="45"/>
        <v>0</v>
      </c>
    </row>
    <row r="243" spans="1:12" x14ac:dyDescent="0.2">
      <c r="A243" s="77">
        <v>226</v>
      </c>
      <c r="C243" s="184">
        <f t="shared" si="44"/>
        <v>0</v>
      </c>
      <c r="D243" s="80">
        <f t="shared" si="44"/>
        <v>0</v>
      </c>
      <c r="E243" s="80">
        <f t="shared" si="44"/>
        <v>0</v>
      </c>
      <c r="F243" s="80">
        <f t="shared" si="44"/>
        <v>0</v>
      </c>
      <c r="G243" s="109">
        <f t="shared" si="44"/>
        <v>0</v>
      </c>
      <c r="H243" s="16">
        <f t="shared" si="45"/>
        <v>0</v>
      </c>
      <c r="I243" s="16">
        <f t="shared" si="45"/>
        <v>0</v>
      </c>
      <c r="J243" s="16">
        <f t="shared" si="45"/>
        <v>0</v>
      </c>
      <c r="K243" s="16">
        <f t="shared" si="45"/>
        <v>0</v>
      </c>
      <c r="L243" s="8">
        <f t="shared" si="45"/>
        <v>0</v>
      </c>
    </row>
    <row r="244" spans="1:12" x14ac:dyDescent="0.2">
      <c r="A244" s="77">
        <v>227</v>
      </c>
      <c r="C244" s="184">
        <f t="shared" si="44"/>
        <v>0</v>
      </c>
      <c r="D244" s="80">
        <f t="shared" si="44"/>
        <v>0</v>
      </c>
      <c r="E244" s="80">
        <f t="shared" si="44"/>
        <v>0</v>
      </c>
      <c r="F244" s="80">
        <f t="shared" si="44"/>
        <v>0</v>
      </c>
      <c r="G244" s="109">
        <f t="shared" si="44"/>
        <v>0</v>
      </c>
      <c r="H244" s="16">
        <f t="shared" si="45"/>
        <v>0</v>
      </c>
      <c r="I244" s="16">
        <f t="shared" si="45"/>
        <v>0</v>
      </c>
      <c r="J244" s="16">
        <f t="shared" si="45"/>
        <v>0</v>
      </c>
      <c r="K244" s="16">
        <f t="shared" si="45"/>
        <v>0</v>
      </c>
      <c r="L244" s="8">
        <f t="shared" si="45"/>
        <v>0</v>
      </c>
    </row>
    <row r="245" spans="1:12" x14ac:dyDescent="0.2">
      <c r="A245" s="77">
        <v>228</v>
      </c>
      <c r="C245" s="184">
        <f t="shared" si="44"/>
        <v>0</v>
      </c>
      <c r="D245" s="80">
        <f t="shared" si="44"/>
        <v>0</v>
      </c>
      <c r="E245" s="80">
        <f t="shared" si="44"/>
        <v>0</v>
      </c>
      <c r="F245" s="80">
        <f t="shared" si="44"/>
        <v>0</v>
      </c>
      <c r="G245" s="109">
        <f t="shared" si="44"/>
        <v>0</v>
      </c>
      <c r="H245" s="16">
        <f t="shared" si="45"/>
        <v>0</v>
      </c>
      <c r="I245" s="16">
        <f t="shared" si="45"/>
        <v>0</v>
      </c>
      <c r="J245" s="16">
        <f t="shared" si="45"/>
        <v>0</v>
      </c>
      <c r="K245" s="16">
        <f t="shared" si="45"/>
        <v>0</v>
      </c>
      <c r="L245" s="8">
        <f t="shared" si="45"/>
        <v>0</v>
      </c>
    </row>
    <row r="246" spans="1:12" x14ac:dyDescent="0.2">
      <c r="A246" s="77">
        <v>229</v>
      </c>
      <c r="C246" s="184">
        <f t="shared" si="44"/>
        <v>0</v>
      </c>
      <c r="D246" s="80">
        <f t="shared" si="44"/>
        <v>0</v>
      </c>
      <c r="E246" s="80">
        <f t="shared" si="44"/>
        <v>0</v>
      </c>
      <c r="F246" s="80">
        <f t="shared" si="44"/>
        <v>0</v>
      </c>
      <c r="G246" s="109">
        <f t="shared" si="44"/>
        <v>0</v>
      </c>
      <c r="H246" s="16">
        <f t="shared" si="45"/>
        <v>0</v>
      </c>
      <c r="I246" s="16">
        <f t="shared" si="45"/>
        <v>0</v>
      </c>
      <c r="J246" s="16">
        <f t="shared" si="45"/>
        <v>0</v>
      </c>
      <c r="K246" s="16">
        <f t="shared" si="45"/>
        <v>0</v>
      </c>
      <c r="L246" s="8">
        <f t="shared" si="45"/>
        <v>0</v>
      </c>
    </row>
    <row r="247" spans="1:12" x14ac:dyDescent="0.2">
      <c r="A247" s="77">
        <v>230</v>
      </c>
      <c r="C247" s="184">
        <f t="shared" si="44"/>
        <v>0</v>
      </c>
      <c r="D247" s="80">
        <f t="shared" si="44"/>
        <v>0</v>
      </c>
      <c r="E247" s="80">
        <f t="shared" si="44"/>
        <v>0</v>
      </c>
      <c r="F247" s="80">
        <f t="shared" si="44"/>
        <v>0</v>
      </c>
      <c r="G247" s="109">
        <f t="shared" si="44"/>
        <v>0</v>
      </c>
      <c r="H247" s="16">
        <f t="shared" si="45"/>
        <v>0</v>
      </c>
      <c r="I247" s="16">
        <f t="shared" si="45"/>
        <v>0</v>
      </c>
      <c r="J247" s="16">
        <f t="shared" si="45"/>
        <v>0</v>
      </c>
      <c r="K247" s="16">
        <f t="shared" si="45"/>
        <v>0</v>
      </c>
      <c r="L247" s="8">
        <f t="shared" si="45"/>
        <v>0</v>
      </c>
    </row>
    <row r="248" spans="1:12" x14ac:dyDescent="0.2">
      <c r="A248" s="77">
        <v>231</v>
      </c>
      <c r="C248" s="184">
        <f t="shared" ref="C248:G257" si="46">IF(C$6&gt;=$A248,C$9,IF(C$7&gt;=$A248,C$10,(C$8&gt;=$A248)*C$11))+(INT(C$5)=$A248)*(C$12+C$13)</f>
        <v>0</v>
      </c>
      <c r="D248" s="80">
        <f t="shared" si="46"/>
        <v>0</v>
      </c>
      <c r="E248" s="80">
        <f t="shared" si="46"/>
        <v>0</v>
      </c>
      <c r="F248" s="80">
        <f t="shared" si="46"/>
        <v>0</v>
      </c>
      <c r="G248" s="109">
        <f t="shared" si="46"/>
        <v>0</v>
      </c>
      <c r="H248" s="16">
        <f t="shared" ref="H248:L257" si="47">IF(H$6&gt;=$A248,H$9,IF(H$7&gt;=$A248,H$10,(H$8&gt;=$A248)*H$11))+(INT(H$5)=$A248)*(H$12+H$13+H$14)</f>
        <v>0</v>
      </c>
      <c r="I248" s="16">
        <f t="shared" si="47"/>
        <v>0</v>
      </c>
      <c r="J248" s="16">
        <f t="shared" si="47"/>
        <v>0</v>
      </c>
      <c r="K248" s="16">
        <f t="shared" si="47"/>
        <v>0</v>
      </c>
      <c r="L248" s="8">
        <f t="shared" si="47"/>
        <v>0</v>
      </c>
    </row>
    <row r="249" spans="1:12" x14ac:dyDescent="0.2">
      <c r="A249" s="77">
        <v>232</v>
      </c>
      <c r="C249" s="184">
        <f t="shared" si="46"/>
        <v>0</v>
      </c>
      <c r="D249" s="80">
        <f t="shared" si="46"/>
        <v>0</v>
      </c>
      <c r="E249" s="80">
        <f t="shared" si="46"/>
        <v>0</v>
      </c>
      <c r="F249" s="80">
        <f t="shared" si="46"/>
        <v>0</v>
      </c>
      <c r="G249" s="109">
        <f t="shared" si="46"/>
        <v>0</v>
      </c>
      <c r="H249" s="16">
        <f t="shared" si="47"/>
        <v>0</v>
      </c>
      <c r="I249" s="16">
        <f t="shared" si="47"/>
        <v>0</v>
      </c>
      <c r="J249" s="16">
        <f t="shared" si="47"/>
        <v>0</v>
      </c>
      <c r="K249" s="16">
        <f t="shared" si="47"/>
        <v>0</v>
      </c>
      <c r="L249" s="8">
        <f t="shared" si="47"/>
        <v>0</v>
      </c>
    </row>
    <row r="250" spans="1:12" x14ac:dyDescent="0.2">
      <c r="A250" s="77">
        <v>233</v>
      </c>
      <c r="C250" s="184">
        <f t="shared" si="46"/>
        <v>0</v>
      </c>
      <c r="D250" s="80">
        <f t="shared" si="46"/>
        <v>0</v>
      </c>
      <c r="E250" s="80">
        <f t="shared" si="46"/>
        <v>0</v>
      </c>
      <c r="F250" s="80">
        <f t="shared" si="46"/>
        <v>0</v>
      </c>
      <c r="G250" s="109">
        <f t="shared" si="46"/>
        <v>0</v>
      </c>
      <c r="H250" s="16">
        <f t="shared" si="47"/>
        <v>0</v>
      </c>
      <c r="I250" s="16">
        <f t="shared" si="47"/>
        <v>0</v>
      </c>
      <c r="J250" s="16">
        <f t="shared" si="47"/>
        <v>0</v>
      </c>
      <c r="K250" s="16">
        <f t="shared" si="47"/>
        <v>0</v>
      </c>
      <c r="L250" s="8">
        <f t="shared" si="47"/>
        <v>0</v>
      </c>
    </row>
    <row r="251" spans="1:12" x14ac:dyDescent="0.2">
      <c r="A251" s="77">
        <v>234</v>
      </c>
      <c r="C251" s="184">
        <f t="shared" si="46"/>
        <v>0</v>
      </c>
      <c r="D251" s="80">
        <f t="shared" si="46"/>
        <v>0</v>
      </c>
      <c r="E251" s="80">
        <f t="shared" si="46"/>
        <v>0</v>
      </c>
      <c r="F251" s="80">
        <f t="shared" si="46"/>
        <v>0</v>
      </c>
      <c r="G251" s="109">
        <f t="shared" si="46"/>
        <v>0</v>
      </c>
      <c r="H251" s="16">
        <f t="shared" si="47"/>
        <v>0</v>
      </c>
      <c r="I251" s="16">
        <f t="shared" si="47"/>
        <v>0</v>
      </c>
      <c r="J251" s="16">
        <f t="shared" si="47"/>
        <v>0</v>
      </c>
      <c r="K251" s="16">
        <f t="shared" si="47"/>
        <v>0</v>
      </c>
      <c r="L251" s="8">
        <f t="shared" si="47"/>
        <v>0</v>
      </c>
    </row>
    <row r="252" spans="1:12" x14ac:dyDescent="0.2">
      <c r="A252" s="77">
        <v>235</v>
      </c>
      <c r="C252" s="184">
        <f t="shared" si="46"/>
        <v>0</v>
      </c>
      <c r="D252" s="80">
        <f t="shared" si="46"/>
        <v>0</v>
      </c>
      <c r="E252" s="80">
        <f t="shared" si="46"/>
        <v>0</v>
      </c>
      <c r="F252" s="80">
        <f t="shared" si="46"/>
        <v>0</v>
      </c>
      <c r="G252" s="109">
        <f t="shared" si="46"/>
        <v>0</v>
      </c>
      <c r="H252" s="16">
        <f t="shared" si="47"/>
        <v>0</v>
      </c>
      <c r="I252" s="16">
        <f t="shared" si="47"/>
        <v>0</v>
      </c>
      <c r="J252" s="16">
        <f t="shared" si="47"/>
        <v>0</v>
      </c>
      <c r="K252" s="16">
        <f t="shared" si="47"/>
        <v>0</v>
      </c>
      <c r="L252" s="8">
        <f t="shared" si="47"/>
        <v>0</v>
      </c>
    </row>
    <row r="253" spans="1:12" x14ac:dyDescent="0.2">
      <c r="A253" s="77">
        <v>236</v>
      </c>
      <c r="C253" s="184">
        <f t="shared" si="46"/>
        <v>0</v>
      </c>
      <c r="D253" s="80">
        <f t="shared" si="46"/>
        <v>0</v>
      </c>
      <c r="E253" s="80">
        <f t="shared" si="46"/>
        <v>0</v>
      </c>
      <c r="F253" s="80">
        <f t="shared" si="46"/>
        <v>0</v>
      </c>
      <c r="G253" s="109">
        <f t="shared" si="46"/>
        <v>0</v>
      </c>
      <c r="H253" s="16">
        <f t="shared" si="47"/>
        <v>0</v>
      </c>
      <c r="I253" s="16">
        <f t="shared" si="47"/>
        <v>0</v>
      </c>
      <c r="J253" s="16">
        <f t="shared" si="47"/>
        <v>0</v>
      </c>
      <c r="K253" s="16">
        <f t="shared" si="47"/>
        <v>0</v>
      </c>
      <c r="L253" s="8">
        <f t="shared" si="47"/>
        <v>0</v>
      </c>
    </row>
    <row r="254" spans="1:12" x14ac:dyDescent="0.2">
      <c r="A254" s="77">
        <v>237</v>
      </c>
      <c r="C254" s="184">
        <f t="shared" si="46"/>
        <v>0</v>
      </c>
      <c r="D254" s="80">
        <f t="shared" si="46"/>
        <v>0</v>
      </c>
      <c r="E254" s="80">
        <f t="shared" si="46"/>
        <v>0</v>
      </c>
      <c r="F254" s="80">
        <f t="shared" si="46"/>
        <v>0</v>
      </c>
      <c r="G254" s="109">
        <f t="shared" si="46"/>
        <v>0</v>
      </c>
      <c r="H254" s="16">
        <f t="shared" si="47"/>
        <v>0</v>
      </c>
      <c r="I254" s="16">
        <f t="shared" si="47"/>
        <v>0</v>
      </c>
      <c r="J254" s="16">
        <f t="shared" si="47"/>
        <v>0</v>
      </c>
      <c r="K254" s="16">
        <f t="shared" si="47"/>
        <v>0</v>
      </c>
      <c r="L254" s="8">
        <f t="shared" si="47"/>
        <v>0</v>
      </c>
    </row>
    <row r="255" spans="1:12" x14ac:dyDescent="0.2">
      <c r="A255" s="77">
        <v>238</v>
      </c>
      <c r="C255" s="184">
        <f t="shared" si="46"/>
        <v>0</v>
      </c>
      <c r="D255" s="80">
        <f t="shared" si="46"/>
        <v>0</v>
      </c>
      <c r="E255" s="80">
        <f t="shared" si="46"/>
        <v>0</v>
      </c>
      <c r="F255" s="80">
        <f t="shared" si="46"/>
        <v>0</v>
      </c>
      <c r="G255" s="109">
        <f t="shared" si="46"/>
        <v>0</v>
      </c>
      <c r="H255" s="16">
        <f t="shared" si="47"/>
        <v>0</v>
      </c>
      <c r="I255" s="16">
        <f t="shared" si="47"/>
        <v>0</v>
      </c>
      <c r="J255" s="16">
        <f t="shared" si="47"/>
        <v>0</v>
      </c>
      <c r="K255" s="16">
        <f t="shared" si="47"/>
        <v>0</v>
      </c>
      <c r="L255" s="8">
        <f t="shared" si="47"/>
        <v>0</v>
      </c>
    </row>
    <row r="256" spans="1:12" x14ac:dyDescent="0.2">
      <c r="A256" s="77">
        <v>239</v>
      </c>
      <c r="C256" s="184">
        <f t="shared" si="46"/>
        <v>0</v>
      </c>
      <c r="D256" s="80">
        <f t="shared" si="46"/>
        <v>0</v>
      </c>
      <c r="E256" s="80">
        <f t="shared" si="46"/>
        <v>0</v>
      </c>
      <c r="F256" s="80">
        <f t="shared" si="46"/>
        <v>0</v>
      </c>
      <c r="G256" s="109">
        <f t="shared" si="46"/>
        <v>0</v>
      </c>
      <c r="H256" s="16">
        <f t="shared" si="47"/>
        <v>0</v>
      </c>
      <c r="I256" s="16">
        <f t="shared" si="47"/>
        <v>0</v>
      </c>
      <c r="J256" s="16">
        <f t="shared" si="47"/>
        <v>0</v>
      </c>
      <c r="K256" s="16">
        <f t="shared" si="47"/>
        <v>0</v>
      </c>
      <c r="L256" s="8">
        <f t="shared" si="47"/>
        <v>0</v>
      </c>
    </row>
    <row r="257" spans="1:12" x14ac:dyDescent="0.2">
      <c r="A257" s="77">
        <v>240</v>
      </c>
      <c r="C257" s="184">
        <f t="shared" si="46"/>
        <v>0</v>
      </c>
      <c r="D257" s="80">
        <f t="shared" si="46"/>
        <v>0</v>
      </c>
      <c r="E257" s="80">
        <f t="shared" si="46"/>
        <v>0</v>
      </c>
      <c r="F257" s="80">
        <f t="shared" si="46"/>
        <v>0</v>
      </c>
      <c r="G257" s="109">
        <f t="shared" si="46"/>
        <v>0</v>
      </c>
      <c r="H257" s="16">
        <f t="shared" si="47"/>
        <v>0</v>
      </c>
      <c r="I257" s="16">
        <f t="shared" si="47"/>
        <v>0</v>
      </c>
      <c r="J257" s="16">
        <f t="shared" si="47"/>
        <v>0</v>
      </c>
      <c r="K257" s="16">
        <f t="shared" si="47"/>
        <v>0</v>
      </c>
      <c r="L257" s="8">
        <f t="shared" si="47"/>
        <v>0</v>
      </c>
    </row>
    <row r="258" spans="1:12" x14ac:dyDescent="0.2">
      <c r="A258" s="77">
        <v>241</v>
      </c>
      <c r="C258" s="184">
        <f t="shared" ref="C258:G267" si="48">IF(C$6&gt;=$A258,C$9,IF(C$7&gt;=$A258,C$10,(C$8&gt;=$A258)*C$11))+(INT(C$5)=$A258)*(C$12+C$13)</f>
        <v>0</v>
      </c>
      <c r="D258" s="80">
        <f t="shared" si="48"/>
        <v>0</v>
      </c>
      <c r="E258" s="80">
        <f t="shared" si="48"/>
        <v>0</v>
      </c>
      <c r="F258" s="80">
        <f t="shared" si="48"/>
        <v>0</v>
      </c>
      <c r="G258" s="109">
        <f t="shared" si="48"/>
        <v>0</v>
      </c>
      <c r="H258" s="16">
        <f t="shared" ref="H258:L267" si="49">IF(H$6&gt;=$A258,H$9,IF(H$7&gt;=$A258,H$10,(H$8&gt;=$A258)*H$11))+(INT(H$5)=$A258)*(H$12+H$13+H$14)</f>
        <v>0</v>
      </c>
      <c r="I258" s="16">
        <f t="shared" si="49"/>
        <v>0</v>
      </c>
      <c r="J258" s="16">
        <f t="shared" si="49"/>
        <v>0</v>
      </c>
      <c r="K258" s="16">
        <f t="shared" si="49"/>
        <v>0</v>
      </c>
      <c r="L258" s="8">
        <f t="shared" si="49"/>
        <v>0</v>
      </c>
    </row>
    <row r="259" spans="1:12" x14ac:dyDescent="0.2">
      <c r="A259" s="77">
        <v>242</v>
      </c>
      <c r="C259" s="184">
        <f t="shared" si="48"/>
        <v>0</v>
      </c>
      <c r="D259" s="80">
        <f t="shared" si="48"/>
        <v>0</v>
      </c>
      <c r="E259" s="80">
        <f t="shared" si="48"/>
        <v>0</v>
      </c>
      <c r="F259" s="80">
        <f t="shared" si="48"/>
        <v>0</v>
      </c>
      <c r="G259" s="109">
        <f t="shared" si="48"/>
        <v>0</v>
      </c>
      <c r="H259" s="16">
        <f t="shared" si="49"/>
        <v>0</v>
      </c>
      <c r="I259" s="16">
        <f t="shared" si="49"/>
        <v>0</v>
      </c>
      <c r="J259" s="16">
        <f t="shared" si="49"/>
        <v>0</v>
      </c>
      <c r="K259" s="16">
        <f t="shared" si="49"/>
        <v>0</v>
      </c>
      <c r="L259" s="8">
        <f t="shared" si="49"/>
        <v>0</v>
      </c>
    </row>
    <row r="260" spans="1:12" x14ac:dyDescent="0.2">
      <c r="A260" s="77">
        <v>243</v>
      </c>
      <c r="C260" s="184">
        <f t="shared" si="48"/>
        <v>0</v>
      </c>
      <c r="D260" s="80">
        <f t="shared" si="48"/>
        <v>0</v>
      </c>
      <c r="E260" s="80">
        <f t="shared" si="48"/>
        <v>0</v>
      </c>
      <c r="F260" s="80">
        <f t="shared" si="48"/>
        <v>0</v>
      </c>
      <c r="G260" s="109">
        <f t="shared" si="48"/>
        <v>0</v>
      </c>
      <c r="H260" s="16">
        <f t="shared" si="49"/>
        <v>0</v>
      </c>
      <c r="I260" s="16">
        <f t="shared" si="49"/>
        <v>0</v>
      </c>
      <c r="J260" s="16">
        <f t="shared" si="49"/>
        <v>0</v>
      </c>
      <c r="K260" s="16">
        <f t="shared" si="49"/>
        <v>0</v>
      </c>
      <c r="L260" s="8">
        <f t="shared" si="49"/>
        <v>0</v>
      </c>
    </row>
    <row r="261" spans="1:12" x14ac:dyDescent="0.2">
      <c r="A261" s="77">
        <v>244</v>
      </c>
      <c r="C261" s="184">
        <f t="shared" si="48"/>
        <v>0</v>
      </c>
      <c r="D261" s="80">
        <f t="shared" si="48"/>
        <v>0</v>
      </c>
      <c r="E261" s="80">
        <f t="shared" si="48"/>
        <v>0</v>
      </c>
      <c r="F261" s="80">
        <f t="shared" si="48"/>
        <v>0</v>
      </c>
      <c r="G261" s="109">
        <f t="shared" si="48"/>
        <v>0</v>
      </c>
      <c r="H261" s="16">
        <f t="shared" si="49"/>
        <v>0</v>
      </c>
      <c r="I261" s="16">
        <f t="shared" si="49"/>
        <v>0</v>
      </c>
      <c r="J261" s="16">
        <f t="shared" si="49"/>
        <v>0</v>
      </c>
      <c r="K261" s="16">
        <f t="shared" si="49"/>
        <v>0</v>
      </c>
      <c r="L261" s="8">
        <f t="shared" si="49"/>
        <v>0</v>
      </c>
    </row>
    <row r="262" spans="1:12" x14ac:dyDescent="0.2">
      <c r="A262" s="77">
        <v>245</v>
      </c>
      <c r="C262" s="184">
        <f t="shared" si="48"/>
        <v>0</v>
      </c>
      <c r="D262" s="80">
        <f t="shared" si="48"/>
        <v>0</v>
      </c>
      <c r="E262" s="80">
        <f t="shared" si="48"/>
        <v>0</v>
      </c>
      <c r="F262" s="80">
        <f t="shared" si="48"/>
        <v>0</v>
      </c>
      <c r="G262" s="109">
        <f t="shared" si="48"/>
        <v>0</v>
      </c>
      <c r="H262" s="16">
        <f t="shared" si="49"/>
        <v>0</v>
      </c>
      <c r="I262" s="16">
        <f t="shared" si="49"/>
        <v>0</v>
      </c>
      <c r="J262" s="16">
        <f t="shared" si="49"/>
        <v>0</v>
      </c>
      <c r="K262" s="16">
        <f t="shared" si="49"/>
        <v>0</v>
      </c>
      <c r="L262" s="8">
        <f t="shared" si="49"/>
        <v>0</v>
      </c>
    </row>
    <row r="263" spans="1:12" x14ac:dyDescent="0.2">
      <c r="A263" s="77">
        <v>246</v>
      </c>
      <c r="C263" s="184">
        <f t="shared" si="48"/>
        <v>0</v>
      </c>
      <c r="D263" s="80">
        <f t="shared" si="48"/>
        <v>0</v>
      </c>
      <c r="E263" s="80">
        <f t="shared" si="48"/>
        <v>0</v>
      </c>
      <c r="F263" s="80">
        <f t="shared" si="48"/>
        <v>0</v>
      </c>
      <c r="G263" s="109">
        <f t="shared" si="48"/>
        <v>0</v>
      </c>
      <c r="H263" s="16">
        <f t="shared" si="49"/>
        <v>0</v>
      </c>
      <c r="I263" s="16">
        <f t="shared" si="49"/>
        <v>0</v>
      </c>
      <c r="J263" s="16">
        <f t="shared" si="49"/>
        <v>0</v>
      </c>
      <c r="K263" s="16">
        <f t="shared" si="49"/>
        <v>0</v>
      </c>
      <c r="L263" s="8">
        <f t="shared" si="49"/>
        <v>0</v>
      </c>
    </row>
    <row r="264" spans="1:12" x14ac:dyDescent="0.2">
      <c r="A264" s="77">
        <v>247</v>
      </c>
      <c r="C264" s="184">
        <f t="shared" si="48"/>
        <v>0</v>
      </c>
      <c r="D264" s="80">
        <f t="shared" si="48"/>
        <v>0</v>
      </c>
      <c r="E264" s="80">
        <f t="shared" si="48"/>
        <v>0</v>
      </c>
      <c r="F264" s="80">
        <f t="shared" si="48"/>
        <v>0</v>
      </c>
      <c r="G264" s="109">
        <f t="shared" si="48"/>
        <v>0</v>
      </c>
      <c r="H264" s="16">
        <f t="shared" si="49"/>
        <v>0</v>
      </c>
      <c r="I264" s="16">
        <f t="shared" si="49"/>
        <v>0</v>
      </c>
      <c r="J264" s="16">
        <f t="shared" si="49"/>
        <v>0</v>
      </c>
      <c r="K264" s="16">
        <f t="shared" si="49"/>
        <v>0</v>
      </c>
      <c r="L264" s="8">
        <f t="shared" si="49"/>
        <v>0</v>
      </c>
    </row>
    <row r="265" spans="1:12" x14ac:dyDescent="0.2">
      <c r="A265" s="77">
        <v>248</v>
      </c>
      <c r="C265" s="184">
        <f t="shared" si="48"/>
        <v>0</v>
      </c>
      <c r="D265" s="80">
        <f t="shared" si="48"/>
        <v>0</v>
      </c>
      <c r="E265" s="80">
        <f t="shared" si="48"/>
        <v>0</v>
      </c>
      <c r="F265" s="80">
        <f t="shared" si="48"/>
        <v>0</v>
      </c>
      <c r="G265" s="109">
        <f t="shared" si="48"/>
        <v>0</v>
      </c>
      <c r="H265" s="16">
        <f t="shared" si="49"/>
        <v>0</v>
      </c>
      <c r="I265" s="16">
        <f t="shared" si="49"/>
        <v>0</v>
      </c>
      <c r="J265" s="16">
        <f t="shared" si="49"/>
        <v>0</v>
      </c>
      <c r="K265" s="16">
        <f t="shared" si="49"/>
        <v>0</v>
      </c>
      <c r="L265" s="8">
        <f t="shared" si="49"/>
        <v>0</v>
      </c>
    </row>
    <row r="266" spans="1:12" x14ac:dyDescent="0.2">
      <c r="A266" s="77">
        <v>249</v>
      </c>
      <c r="C266" s="184">
        <f t="shared" si="48"/>
        <v>0</v>
      </c>
      <c r="D266" s="80">
        <f t="shared" si="48"/>
        <v>0</v>
      </c>
      <c r="E266" s="80">
        <f t="shared" si="48"/>
        <v>0</v>
      </c>
      <c r="F266" s="80">
        <f t="shared" si="48"/>
        <v>0</v>
      </c>
      <c r="G266" s="109">
        <f t="shared" si="48"/>
        <v>0</v>
      </c>
      <c r="H266" s="16">
        <f t="shared" si="49"/>
        <v>0</v>
      </c>
      <c r="I266" s="16">
        <f t="shared" si="49"/>
        <v>0</v>
      </c>
      <c r="J266" s="16">
        <f t="shared" si="49"/>
        <v>0</v>
      </c>
      <c r="K266" s="16">
        <f t="shared" si="49"/>
        <v>0</v>
      </c>
      <c r="L266" s="8">
        <f t="shared" si="49"/>
        <v>0</v>
      </c>
    </row>
    <row r="267" spans="1:12" x14ac:dyDescent="0.2">
      <c r="A267" s="77">
        <v>250</v>
      </c>
      <c r="C267" s="184">
        <f t="shared" si="48"/>
        <v>0</v>
      </c>
      <c r="D267" s="80">
        <f t="shared" si="48"/>
        <v>0</v>
      </c>
      <c r="E267" s="80">
        <f t="shared" si="48"/>
        <v>0</v>
      </c>
      <c r="F267" s="80">
        <f t="shared" si="48"/>
        <v>0</v>
      </c>
      <c r="G267" s="109">
        <f t="shared" si="48"/>
        <v>0</v>
      </c>
      <c r="H267" s="16">
        <f t="shared" si="49"/>
        <v>0</v>
      </c>
      <c r="I267" s="16">
        <f t="shared" si="49"/>
        <v>0</v>
      </c>
      <c r="J267" s="16">
        <f t="shared" si="49"/>
        <v>0</v>
      </c>
      <c r="K267" s="16">
        <f t="shared" si="49"/>
        <v>0</v>
      </c>
      <c r="L267" s="8">
        <f t="shared" si="49"/>
        <v>0</v>
      </c>
    </row>
    <row r="268" spans="1:12" x14ac:dyDescent="0.2">
      <c r="A268" s="77">
        <v>251</v>
      </c>
      <c r="C268" s="184">
        <f t="shared" ref="C268:G277" si="50">IF(C$6&gt;=$A268,C$9,IF(C$7&gt;=$A268,C$10,(C$8&gt;=$A268)*C$11))+(INT(C$5)=$A268)*(C$12+C$13)</f>
        <v>0</v>
      </c>
      <c r="D268" s="80">
        <f t="shared" si="50"/>
        <v>0</v>
      </c>
      <c r="E268" s="80">
        <f t="shared" si="50"/>
        <v>0</v>
      </c>
      <c r="F268" s="80">
        <f t="shared" si="50"/>
        <v>0</v>
      </c>
      <c r="G268" s="109">
        <f t="shared" si="50"/>
        <v>0</v>
      </c>
      <c r="H268" s="16">
        <f t="shared" ref="H268:L277" si="51">IF(H$6&gt;=$A268,H$9,IF(H$7&gt;=$A268,H$10,(H$8&gt;=$A268)*H$11))+(INT(H$5)=$A268)*(H$12+H$13+H$14)</f>
        <v>0</v>
      </c>
      <c r="I268" s="16">
        <f t="shared" si="51"/>
        <v>0</v>
      </c>
      <c r="J268" s="16">
        <f t="shared" si="51"/>
        <v>0</v>
      </c>
      <c r="K268" s="16">
        <f t="shared" si="51"/>
        <v>0</v>
      </c>
      <c r="L268" s="8">
        <f t="shared" si="51"/>
        <v>0</v>
      </c>
    </row>
    <row r="269" spans="1:12" x14ac:dyDescent="0.2">
      <c r="A269" s="77">
        <v>252</v>
      </c>
      <c r="C269" s="184">
        <f t="shared" si="50"/>
        <v>0</v>
      </c>
      <c r="D269" s="80">
        <f t="shared" si="50"/>
        <v>0</v>
      </c>
      <c r="E269" s="80">
        <f t="shared" si="50"/>
        <v>0</v>
      </c>
      <c r="F269" s="80">
        <f t="shared" si="50"/>
        <v>0</v>
      </c>
      <c r="G269" s="109">
        <f t="shared" si="50"/>
        <v>0</v>
      </c>
      <c r="H269" s="16">
        <f t="shared" si="51"/>
        <v>0</v>
      </c>
      <c r="I269" s="16">
        <f t="shared" si="51"/>
        <v>0</v>
      </c>
      <c r="J269" s="16">
        <f t="shared" si="51"/>
        <v>0</v>
      </c>
      <c r="K269" s="16">
        <f t="shared" si="51"/>
        <v>0</v>
      </c>
      <c r="L269" s="8">
        <f t="shared" si="51"/>
        <v>0</v>
      </c>
    </row>
    <row r="270" spans="1:12" x14ac:dyDescent="0.2">
      <c r="A270" s="77">
        <v>253</v>
      </c>
      <c r="C270" s="184">
        <f t="shared" si="50"/>
        <v>0</v>
      </c>
      <c r="D270" s="80">
        <f t="shared" si="50"/>
        <v>0</v>
      </c>
      <c r="E270" s="80">
        <f t="shared" si="50"/>
        <v>0</v>
      </c>
      <c r="F270" s="80">
        <f t="shared" si="50"/>
        <v>0</v>
      </c>
      <c r="G270" s="109">
        <f t="shared" si="50"/>
        <v>0</v>
      </c>
      <c r="H270" s="16">
        <f t="shared" si="51"/>
        <v>0</v>
      </c>
      <c r="I270" s="16">
        <f t="shared" si="51"/>
        <v>0</v>
      </c>
      <c r="J270" s="16">
        <f t="shared" si="51"/>
        <v>0</v>
      </c>
      <c r="K270" s="16">
        <f t="shared" si="51"/>
        <v>0</v>
      </c>
      <c r="L270" s="8">
        <f t="shared" si="51"/>
        <v>0</v>
      </c>
    </row>
    <row r="271" spans="1:12" x14ac:dyDescent="0.2">
      <c r="A271" s="77">
        <v>254</v>
      </c>
      <c r="C271" s="184">
        <f t="shared" si="50"/>
        <v>0</v>
      </c>
      <c r="D271" s="80">
        <f t="shared" si="50"/>
        <v>0</v>
      </c>
      <c r="E271" s="80">
        <f t="shared" si="50"/>
        <v>0</v>
      </c>
      <c r="F271" s="80">
        <f t="shared" si="50"/>
        <v>0</v>
      </c>
      <c r="G271" s="109">
        <f t="shared" si="50"/>
        <v>0</v>
      </c>
      <c r="H271" s="16">
        <f t="shared" si="51"/>
        <v>0</v>
      </c>
      <c r="I271" s="16">
        <f t="shared" si="51"/>
        <v>0</v>
      </c>
      <c r="J271" s="16">
        <f t="shared" si="51"/>
        <v>0</v>
      </c>
      <c r="K271" s="16">
        <f t="shared" si="51"/>
        <v>0</v>
      </c>
      <c r="L271" s="8">
        <f t="shared" si="51"/>
        <v>0</v>
      </c>
    </row>
    <row r="272" spans="1:12" x14ac:dyDescent="0.2">
      <c r="A272" s="77">
        <v>255</v>
      </c>
      <c r="C272" s="184">
        <f t="shared" si="50"/>
        <v>0</v>
      </c>
      <c r="D272" s="80">
        <f t="shared" si="50"/>
        <v>0</v>
      </c>
      <c r="E272" s="80">
        <f t="shared" si="50"/>
        <v>0</v>
      </c>
      <c r="F272" s="80">
        <f t="shared" si="50"/>
        <v>0</v>
      </c>
      <c r="G272" s="109">
        <f t="shared" si="50"/>
        <v>0</v>
      </c>
      <c r="H272" s="16">
        <f t="shared" si="51"/>
        <v>0</v>
      </c>
      <c r="I272" s="16">
        <f t="shared" si="51"/>
        <v>0</v>
      </c>
      <c r="J272" s="16">
        <f t="shared" si="51"/>
        <v>0</v>
      </c>
      <c r="K272" s="16">
        <f t="shared" si="51"/>
        <v>0</v>
      </c>
      <c r="L272" s="8">
        <f t="shared" si="51"/>
        <v>0</v>
      </c>
    </row>
    <row r="273" spans="1:12" x14ac:dyDescent="0.2">
      <c r="A273" s="77">
        <v>256</v>
      </c>
      <c r="C273" s="184">
        <f t="shared" si="50"/>
        <v>0</v>
      </c>
      <c r="D273" s="80">
        <f t="shared" si="50"/>
        <v>0</v>
      </c>
      <c r="E273" s="80">
        <f t="shared" si="50"/>
        <v>0</v>
      </c>
      <c r="F273" s="80">
        <f t="shared" si="50"/>
        <v>0</v>
      </c>
      <c r="G273" s="109">
        <f t="shared" si="50"/>
        <v>0</v>
      </c>
      <c r="H273" s="16">
        <f t="shared" si="51"/>
        <v>0</v>
      </c>
      <c r="I273" s="16">
        <f t="shared" si="51"/>
        <v>0</v>
      </c>
      <c r="J273" s="16">
        <f t="shared" si="51"/>
        <v>0</v>
      </c>
      <c r="K273" s="16">
        <f t="shared" si="51"/>
        <v>0</v>
      </c>
      <c r="L273" s="8">
        <f t="shared" si="51"/>
        <v>0</v>
      </c>
    </row>
    <row r="274" spans="1:12" x14ac:dyDescent="0.2">
      <c r="A274" s="77">
        <v>257</v>
      </c>
      <c r="C274" s="184">
        <f t="shared" si="50"/>
        <v>0</v>
      </c>
      <c r="D274" s="80">
        <f t="shared" si="50"/>
        <v>0</v>
      </c>
      <c r="E274" s="80">
        <f t="shared" si="50"/>
        <v>0</v>
      </c>
      <c r="F274" s="80">
        <f t="shared" si="50"/>
        <v>0</v>
      </c>
      <c r="G274" s="109">
        <f t="shared" si="50"/>
        <v>0</v>
      </c>
      <c r="H274" s="16">
        <f t="shared" si="51"/>
        <v>0</v>
      </c>
      <c r="I274" s="16">
        <f t="shared" si="51"/>
        <v>0</v>
      </c>
      <c r="J274" s="16">
        <f t="shared" si="51"/>
        <v>0</v>
      </c>
      <c r="K274" s="16">
        <f t="shared" si="51"/>
        <v>0</v>
      </c>
      <c r="L274" s="8">
        <f t="shared" si="51"/>
        <v>0</v>
      </c>
    </row>
    <row r="275" spans="1:12" x14ac:dyDescent="0.2">
      <c r="A275" s="77">
        <v>258</v>
      </c>
      <c r="C275" s="184">
        <f t="shared" si="50"/>
        <v>0</v>
      </c>
      <c r="D275" s="80">
        <f t="shared" si="50"/>
        <v>0</v>
      </c>
      <c r="E275" s="80">
        <f t="shared" si="50"/>
        <v>0</v>
      </c>
      <c r="F275" s="80">
        <f t="shared" si="50"/>
        <v>0</v>
      </c>
      <c r="G275" s="109">
        <f t="shared" si="50"/>
        <v>0</v>
      </c>
      <c r="H275" s="16">
        <f t="shared" si="51"/>
        <v>0</v>
      </c>
      <c r="I275" s="16">
        <f t="shared" si="51"/>
        <v>0</v>
      </c>
      <c r="J275" s="16">
        <f t="shared" si="51"/>
        <v>0</v>
      </c>
      <c r="K275" s="16">
        <f t="shared" si="51"/>
        <v>0</v>
      </c>
      <c r="L275" s="8">
        <f t="shared" si="51"/>
        <v>0</v>
      </c>
    </row>
    <row r="276" spans="1:12" x14ac:dyDescent="0.2">
      <c r="A276" s="77">
        <v>259</v>
      </c>
      <c r="C276" s="184">
        <f t="shared" si="50"/>
        <v>0</v>
      </c>
      <c r="D276" s="80">
        <f t="shared" si="50"/>
        <v>0</v>
      </c>
      <c r="E276" s="80">
        <f t="shared" si="50"/>
        <v>0</v>
      </c>
      <c r="F276" s="80">
        <f t="shared" si="50"/>
        <v>0</v>
      </c>
      <c r="G276" s="109">
        <f t="shared" si="50"/>
        <v>0</v>
      </c>
      <c r="H276" s="16">
        <f t="shared" si="51"/>
        <v>0</v>
      </c>
      <c r="I276" s="16">
        <f t="shared" si="51"/>
        <v>0</v>
      </c>
      <c r="J276" s="16">
        <f t="shared" si="51"/>
        <v>0</v>
      </c>
      <c r="K276" s="16">
        <f t="shared" si="51"/>
        <v>0</v>
      </c>
      <c r="L276" s="8">
        <f t="shared" si="51"/>
        <v>0</v>
      </c>
    </row>
    <row r="277" spans="1:12" x14ac:dyDescent="0.2">
      <c r="A277" s="77">
        <v>260</v>
      </c>
      <c r="C277" s="184">
        <f t="shared" si="50"/>
        <v>0</v>
      </c>
      <c r="D277" s="80">
        <f t="shared" si="50"/>
        <v>0</v>
      </c>
      <c r="E277" s="80">
        <f t="shared" si="50"/>
        <v>0</v>
      </c>
      <c r="F277" s="80">
        <f t="shared" si="50"/>
        <v>0</v>
      </c>
      <c r="G277" s="109">
        <f t="shared" si="50"/>
        <v>0</v>
      </c>
      <c r="H277" s="16">
        <f t="shared" si="51"/>
        <v>0</v>
      </c>
      <c r="I277" s="16">
        <f t="shared" si="51"/>
        <v>0</v>
      </c>
      <c r="J277" s="16">
        <f t="shared" si="51"/>
        <v>0</v>
      </c>
      <c r="K277" s="16">
        <f t="shared" si="51"/>
        <v>0</v>
      </c>
      <c r="L277" s="8">
        <f t="shared" si="51"/>
        <v>0</v>
      </c>
    </row>
    <row r="278" spans="1:12" x14ac:dyDescent="0.2">
      <c r="A278" s="77">
        <v>261</v>
      </c>
      <c r="C278" s="184">
        <f t="shared" ref="C278:G287" si="52">IF(C$6&gt;=$A278,C$9,IF(C$7&gt;=$A278,C$10,(C$8&gt;=$A278)*C$11))+(INT(C$5)=$A278)*(C$12+C$13)</f>
        <v>0</v>
      </c>
      <c r="D278" s="80">
        <f t="shared" si="52"/>
        <v>0</v>
      </c>
      <c r="E278" s="80">
        <f t="shared" si="52"/>
        <v>0</v>
      </c>
      <c r="F278" s="80">
        <f t="shared" si="52"/>
        <v>0</v>
      </c>
      <c r="G278" s="109">
        <f t="shared" si="52"/>
        <v>0</v>
      </c>
      <c r="H278" s="16">
        <f t="shared" ref="H278:L287" si="53">IF(H$6&gt;=$A278,H$9,IF(H$7&gt;=$A278,H$10,(H$8&gt;=$A278)*H$11))+(INT(H$5)=$A278)*(H$12+H$13+H$14)</f>
        <v>0</v>
      </c>
      <c r="I278" s="16">
        <f t="shared" si="53"/>
        <v>0</v>
      </c>
      <c r="J278" s="16">
        <f t="shared" si="53"/>
        <v>0</v>
      </c>
      <c r="K278" s="16">
        <f t="shared" si="53"/>
        <v>0</v>
      </c>
      <c r="L278" s="8">
        <f t="shared" si="53"/>
        <v>0</v>
      </c>
    </row>
    <row r="279" spans="1:12" x14ac:dyDescent="0.2">
      <c r="A279" s="77">
        <v>262</v>
      </c>
      <c r="C279" s="184">
        <f t="shared" si="52"/>
        <v>0</v>
      </c>
      <c r="D279" s="80">
        <f t="shared" si="52"/>
        <v>0</v>
      </c>
      <c r="E279" s="80">
        <f t="shared" si="52"/>
        <v>0</v>
      </c>
      <c r="F279" s="80">
        <f t="shared" si="52"/>
        <v>0</v>
      </c>
      <c r="G279" s="109">
        <f t="shared" si="52"/>
        <v>0</v>
      </c>
      <c r="H279" s="16">
        <f t="shared" si="53"/>
        <v>0</v>
      </c>
      <c r="I279" s="16">
        <f t="shared" si="53"/>
        <v>0</v>
      </c>
      <c r="J279" s="16">
        <f t="shared" si="53"/>
        <v>0</v>
      </c>
      <c r="K279" s="16">
        <f t="shared" si="53"/>
        <v>0</v>
      </c>
      <c r="L279" s="8">
        <f t="shared" si="53"/>
        <v>0</v>
      </c>
    </row>
    <row r="280" spans="1:12" x14ac:dyDescent="0.2">
      <c r="A280" s="77">
        <v>263</v>
      </c>
      <c r="C280" s="184">
        <f t="shared" si="52"/>
        <v>0</v>
      </c>
      <c r="D280" s="80">
        <f t="shared" si="52"/>
        <v>0</v>
      </c>
      <c r="E280" s="80">
        <f t="shared" si="52"/>
        <v>0</v>
      </c>
      <c r="F280" s="80">
        <f t="shared" si="52"/>
        <v>0</v>
      </c>
      <c r="G280" s="109">
        <f t="shared" si="52"/>
        <v>0</v>
      </c>
      <c r="H280" s="16">
        <f t="shared" si="53"/>
        <v>0</v>
      </c>
      <c r="I280" s="16">
        <f t="shared" si="53"/>
        <v>0</v>
      </c>
      <c r="J280" s="16">
        <f t="shared" si="53"/>
        <v>0</v>
      </c>
      <c r="K280" s="16">
        <f t="shared" si="53"/>
        <v>0</v>
      </c>
      <c r="L280" s="8">
        <f t="shared" si="53"/>
        <v>0</v>
      </c>
    </row>
    <row r="281" spans="1:12" x14ac:dyDescent="0.2">
      <c r="A281" s="77">
        <v>264</v>
      </c>
      <c r="C281" s="184">
        <f t="shared" si="52"/>
        <v>0</v>
      </c>
      <c r="D281" s="80">
        <f t="shared" si="52"/>
        <v>0</v>
      </c>
      <c r="E281" s="80">
        <f t="shared" si="52"/>
        <v>0</v>
      </c>
      <c r="F281" s="80">
        <f t="shared" si="52"/>
        <v>0</v>
      </c>
      <c r="G281" s="109">
        <f t="shared" si="52"/>
        <v>0</v>
      </c>
      <c r="H281" s="16">
        <f t="shared" si="53"/>
        <v>0</v>
      </c>
      <c r="I281" s="16">
        <f t="shared" si="53"/>
        <v>0</v>
      </c>
      <c r="J281" s="16">
        <f t="shared" si="53"/>
        <v>0</v>
      </c>
      <c r="K281" s="16">
        <f t="shared" si="53"/>
        <v>0</v>
      </c>
      <c r="L281" s="8">
        <f t="shared" si="53"/>
        <v>0</v>
      </c>
    </row>
    <row r="282" spans="1:12" x14ac:dyDescent="0.2">
      <c r="A282" s="77">
        <v>265</v>
      </c>
      <c r="C282" s="184">
        <f t="shared" si="52"/>
        <v>0</v>
      </c>
      <c r="D282" s="80">
        <f t="shared" si="52"/>
        <v>0</v>
      </c>
      <c r="E282" s="80">
        <f t="shared" si="52"/>
        <v>0</v>
      </c>
      <c r="F282" s="80">
        <f t="shared" si="52"/>
        <v>0</v>
      </c>
      <c r="G282" s="109">
        <f t="shared" si="52"/>
        <v>0</v>
      </c>
      <c r="H282" s="16">
        <f t="shared" si="53"/>
        <v>0</v>
      </c>
      <c r="I282" s="16">
        <f t="shared" si="53"/>
        <v>0</v>
      </c>
      <c r="J282" s="16">
        <f t="shared" si="53"/>
        <v>0</v>
      </c>
      <c r="K282" s="16">
        <f t="shared" si="53"/>
        <v>0</v>
      </c>
      <c r="L282" s="8">
        <f t="shared" si="53"/>
        <v>0</v>
      </c>
    </row>
    <row r="283" spans="1:12" x14ac:dyDescent="0.2">
      <c r="A283" s="77">
        <v>266</v>
      </c>
      <c r="C283" s="184">
        <f t="shared" si="52"/>
        <v>0</v>
      </c>
      <c r="D283" s="80">
        <f t="shared" si="52"/>
        <v>0</v>
      </c>
      <c r="E283" s="80">
        <f t="shared" si="52"/>
        <v>0</v>
      </c>
      <c r="F283" s="80">
        <f t="shared" si="52"/>
        <v>0</v>
      </c>
      <c r="G283" s="109">
        <f t="shared" si="52"/>
        <v>0</v>
      </c>
      <c r="H283" s="16">
        <f t="shared" si="53"/>
        <v>0</v>
      </c>
      <c r="I283" s="16">
        <f t="shared" si="53"/>
        <v>0</v>
      </c>
      <c r="J283" s="16">
        <f t="shared" si="53"/>
        <v>0</v>
      </c>
      <c r="K283" s="16">
        <f t="shared" si="53"/>
        <v>0</v>
      </c>
      <c r="L283" s="8">
        <f t="shared" si="53"/>
        <v>0</v>
      </c>
    </row>
    <row r="284" spans="1:12" x14ac:dyDescent="0.2">
      <c r="A284" s="77">
        <v>267</v>
      </c>
      <c r="C284" s="184">
        <f t="shared" si="52"/>
        <v>0</v>
      </c>
      <c r="D284" s="80">
        <f t="shared" si="52"/>
        <v>0</v>
      </c>
      <c r="E284" s="80">
        <f t="shared" si="52"/>
        <v>0</v>
      </c>
      <c r="F284" s="80">
        <f t="shared" si="52"/>
        <v>0</v>
      </c>
      <c r="G284" s="109">
        <f t="shared" si="52"/>
        <v>0</v>
      </c>
      <c r="H284" s="16">
        <f t="shared" si="53"/>
        <v>0</v>
      </c>
      <c r="I284" s="16">
        <f t="shared" si="53"/>
        <v>0</v>
      </c>
      <c r="J284" s="16">
        <f t="shared" si="53"/>
        <v>0</v>
      </c>
      <c r="K284" s="16">
        <f t="shared" si="53"/>
        <v>0</v>
      </c>
      <c r="L284" s="8">
        <f t="shared" si="53"/>
        <v>0</v>
      </c>
    </row>
    <row r="285" spans="1:12" x14ac:dyDescent="0.2">
      <c r="A285" s="77">
        <v>268</v>
      </c>
      <c r="C285" s="184">
        <f t="shared" si="52"/>
        <v>0</v>
      </c>
      <c r="D285" s="80">
        <f t="shared" si="52"/>
        <v>0</v>
      </c>
      <c r="E285" s="80">
        <f t="shared" si="52"/>
        <v>0</v>
      </c>
      <c r="F285" s="80">
        <f t="shared" si="52"/>
        <v>0</v>
      </c>
      <c r="G285" s="109">
        <f t="shared" si="52"/>
        <v>0</v>
      </c>
      <c r="H285" s="16">
        <f t="shared" si="53"/>
        <v>0</v>
      </c>
      <c r="I285" s="16">
        <f t="shared" si="53"/>
        <v>0</v>
      </c>
      <c r="J285" s="16">
        <f t="shared" si="53"/>
        <v>0</v>
      </c>
      <c r="K285" s="16">
        <f t="shared" si="53"/>
        <v>0</v>
      </c>
      <c r="L285" s="8">
        <f t="shared" si="53"/>
        <v>0</v>
      </c>
    </row>
    <row r="286" spans="1:12" x14ac:dyDescent="0.2">
      <c r="A286" s="77">
        <v>269</v>
      </c>
      <c r="C286" s="184">
        <f t="shared" si="52"/>
        <v>0</v>
      </c>
      <c r="D286" s="80">
        <f t="shared" si="52"/>
        <v>0</v>
      </c>
      <c r="E286" s="80">
        <f t="shared" si="52"/>
        <v>0</v>
      </c>
      <c r="F286" s="80">
        <f t="shared" si="52"/>
        <v>0</v>
      </c>
      <c r="G286" s="109">
        <f t="shared" si="52"/>
        <v>0</v>
      </c>
      <c r="H286" s="16">
        <f t="shared" si="53"/>
        <v>0</v>
      </c>
      <c r="I286" s="16">
        <f t="shared" si="53"/>
        <v>0</v>
      </c>
      <c r="J286" s="16">
        <f t="shared" si="53"/>
        <v>0</v>
      </c>
      <c r="K286" s="16">
        <f t="shared" si="53"/>
        <v>0</v>
      </c>
      <c r="L286" s="8">
        <f t="shared" si="53"/>
        <v>0</v>
      </c>
    </row>
    <row r="287" spans="1:12" x14ac:dyDescent="0.2">
      <c r="A287" s="77">
        <v>270</v>
      </c>
      <c r="C287" s="184">
        <f t="shared" si="52"/>
        <v>0</v>
      </c>
      <c r="D287" s="80">
        <f t="shared" si="52"/>
        <v>0</v>
      </c>
      <c r="E287" s="80">
        <f t="shared" si="52"/>
        <v>0</v>
      </c>
      <c r="F287" s="80">
        <f t="shared" si="52"/>
        <v>0</v>
      </c>
      <c r="G287" s="109">
        <f t="shared" si="52"/>
        <v>0</v>
      </c>
      <c r="H287" s="16">
        <f t="shared" si="53"/>
        <v>0</v>
      </c>
      <c r="I287" s="16">
        <f t="shared" si="53"/>
        <v>0</v>
      </c>
      <c r="J287" s="16">
        <f t="shared" si="53"/>
        <v>0</v>
      </c>
      <c r="K287" s="16">
        <f t="shared" si="53"/>
        <v>0</v>
      </c>
      <c r="L287" s="8">
        <f t="shared" si="53"/>
        <v>0</v>
      </c>
    </row>
    <row r="288" spans="1:12" x14ac:dyDescent="0.2">
      <c r="A288" s="77">
        <v>271</v>
      </c>
      <c r="C288" s="184">
        <f t="shared" ref="C288:G297" si="54">IF(C$6&gt;=$A288,C$9,IF(C$7&gt;=$A288,C$10,(C$8&gt;=$A288)*C$11))+(INT(C$5)=$A288)*(C$12+C$13)</f>
        <v>0</v>
      </c>
      <c r="D288" s="80">
        <f t="shared" si="54"/>
        <v>0</v>
      </c>
      <c r="E288" s="80">
        <f t="shared" si="54"/>
        <v>0</v>
      </c>
      <c r="F288" s="80">
        <f t="shared" si="54"/>
        <v>0</v>
      </c>
      <c r="G288" s="109">
        <f t="shared" si="54"/>
        <v>0</v>
      </c>
      <c r="H288" s="16">
        <f t="shared" ref="H288:L297" si="55">IF(H$6&gt;=$A288,H$9,IF(H$7&gt;=$A288,H$10,(H$8&gt;=$A288)*H$11))+(INT(H$5)=$A288)*(H$12+H$13+H$14)</f>
        <v>0</v>
      </c>
      <c r="I288" s="16">
        <f t="shared" si="55"/>
        <v>0</v>
      </c>
      <c r="J288" s="16">
        <f t="shared" si="55"/>
        <v>0</v>
      </c>
      <c r="K288" s="16">
        <f t="shared" si="55"/>
        <v>0</v>
      </c>
      <c r="L288" s="8">
        <f t="shared" si="55"/>
        <v>0</v>
      </c>
    </row>
    <row r="289" spans="1:12" x14ac:dyDescent="0.2">
      <c r="A289" s="77">
        <v>272</v>
      </c>
      <c r="C289" s="184">
        <f t="shared" si="54"/>
        <v>0</v>
      </c>
      <c r="D289" s="80">
        <f t="shared" si="54"/>
        <v>0</v>
      </c>
      <c r="E289" s="80">
        <f t="shared" si="54"/>
        <v>0</v>
      </c>
      <c r="F289" s="80">
        <f t="shared" si="54"/>
        <v>0</v>
      </c>
      <c r="G289" s="109">
        <f t="shared" si="54"/>
        <v>0</v>
      </c>
      <c r="H289" s="16">
        <f t="shared" si="55"/>
        <v>0</v>
      </c>
      <c r="I289" s="16">
        <f t="shared" si="55"/>
        <v>0</v>
      </c>
      <c r="J289" s="16">
        <f t="shared" si="55"/>
        <v>0</v>
      </c>
      <c r="K289" s="16">
        <f t="shared" si="55"/>
        <v>0</v>
      </c>
      <c r="L289" s="8">
        <f t="shared" si="55"/>
        <v>0</v>
      </c>
    </row>
    <row r="290" spans="1:12" x14ac:dyDescent="0.2">
      <c r="A290" s="77">
        <v>273</v>
      </c>
      <c r="C290" s="184">
        <f t="shared" si="54"/>
        <v>0</v>
      </c>
      <c r="D290" s="80">
        <f t="shared" si="54"/>
        <v>0</v>
      </c>
      <c r="E290" s="80">
        <f t="shared" si="54"/>
        <v>0</v>
      </c>
      <c r="F290" s="80">
        <f t="shared" si="54"/>
        <v>0</v>
      </c>
      <c r="G290" s="109">
        <f t="shared" si="54"/>
        <v>0</v>
      </c>
      <c r="H290" s="16">
        <f t="shared" si="55"/>
        <v>0</v>
      </c>
      <c r="I290" s="16">
        <f t="shared" si="55"/>
        <v>0</v>
      </c>
      <c r="J290" s="16">
        <f t="shared" si="55"/>
        <v>0</v>
      </c>
      <c r="K290" s="16">
        <f t="shared" si="55"/>
        <v>0</v>
      </c>
      <c r="L290" s="8">
        <f t="shared" si="55"/>
        <v>0</v>
      </c>
    </row>
    <row r="291" spans="1:12" x14ac:dyDescent="0.2">
      <c r="A291" s="77">
        <v>274</v>
      </c>
      <c r="C291" s="184">
        <f t="shared" si="54"/>
        <v>0</v>
      </c>
      <c r="D291" s="80">
        <f t="shared" si="54"/>
        <v>0</v>
      </c>
      <c r="E291" s="80">
        <f t="shared" si="54"/>
        <v>0</v>
      </c>
      <c r="F291" s="80">
        <f t="shared" si="54"/>
        <v>0</v>
      </c>
      <c r="G291" s="109">
        <f t="shared" si="54"/>
        <v>0</v>
      </c>
      <c r="H291" s="16">
        <f t="shared" si="55"/>
        <v>0</v>
      </c>
      <c r="I291" s="16">
        <f t="shared" si="55"/>
        <v>0</v>
      </c>
      <c r="J291" s="16">
        <f t="shared" si="55"/>
        <v>0</v>
      </c>
      <c r="K291" s="16">
        <f t="shared" si="55"/>
        <v>0</v>
      </c>
      <c r="L291" s="8">
        <f t="shared" si="55"/>
        <v>0</v>
      </c>
    </row>
    <row r="292" spans="1:12" x14ac:dyDescent="0.2">
      <c r="A292" s="77">
        <v>275</v>
      </c>
      <c r="C292" s="184">
        <f t="shared" si="54"/>
        <v>0</v>
      </c>
      <c r="D292" s="80">
        <f t="shared" si="54"/>
        <v>0</v>
      </c>
      <c r="E292" s="80">
        <f t="shared" si="54"/>
        <v>0</v>
      </c>
      <c r="F292" s="80">
        <f t="shared" si="54"/>
        <v>0</v>
      </c>
      <c r="G292" s="109">
        <f t="shared" si="54"/>
        <v>0</v>
      </c>
      <c r="H292" s="16">
        <f t="shared" si="55"/>
        <v>0</v>
      </c>
      <c r="I292" s="16">
        <f t="shared" si="55"/>
        <v>0</v>
      </c>
      <c r="J292" s="16">
        <f t="shared" si="55"/>
        <v>0</v>
      </c>
      <c r="K292" s="16">
        <f t="shared" si="55"/>
        <v>0</v>
      </c>
      <c r="L292" s="8">
        <f t="shared" si="55"/>
        <v>0</v>
      </c>
    </row>
    <row r="293" spans="1:12" x14ac:dyDescent="0.2">
      <c r="A293" s="77">
        <v>276</v>
      </c>
      <c r="C293" s="184">
        <f t="shared" si="54"/>
        <v>0</v>
      </c>
      <c r="D293" s="80">
        <f t="shared" si="54"/>
        <v>0</v>
      </c>
      <c r="E293" s="80">
        <f t="shared" si="54"/>
        <v>0</v>
      </c>
      <c r="F293" s="80">
        <f t="shared" si="54"/>
        <v>0</v>
      </c>
      <c r="G293" s="109">
        <f t="shared" si="54"/>
        <v>0</v>
      </c>
      <c r="H293" s="16">
        <f t="shared" si="55"/>
        <v>0</v>
      </c>
      <c r="I293" s="16">
        <f t="shared" si="55"/>
        <v>0</v>
      </c>
      <c r="J293" s="16">
        <f t="shared" si="55"/>
        <v>0</v>
      </c>
      <c r="K293" s="16">
        <f t="shared" si="55"/>
        <v>0</v>
      </c>
      <c r="L293" s="8">
        <f t="shared" si="55"/>
        <v>0</v>
      </c>
    </row>
    <row r="294" spans="1:12" x14ac:dyDescent="0.2">
      <c r="A294" s="77">
        <v>277</v>
      </c>
      <c r="C294" s="184">
        <f t="shared" si="54"/>
        <v>0</v>
      </c>
      <c r="D294" s="80">
        <f t="shared" si="54"/>
        <v>0</v>
      </c>
      <c r="E294" s="80">
        <f t="shared" si="54"/>
        <v>0</v>
      </c>
      <c r="F294" s="80">
        <f t="shared" si="54"/>
        <v>0</v>
      </c>
      <c r="G294" s="109">
        <f t="shared" si="54"/>
        <v>0</v>
      </c>
      <c r="H294" s="16">
        <f t="shared" si="55"/>
        <v>0</v>
      </c>
      <c r="I294" s="16">
        <f t="shared" si="55"/>
        <v>0</v>
      </c>
      <c r="J294" s="16">
        <f t="shared" si="55"/>
        <v>0</v>
      </c>
      <c r="K294" s="16">
        <f t="shared" si="55"/>
        <v>0</v>
      </c>
      <c r="L294" s="8">
        <f t="shared" si="55"/>
        <v>0</v>
      </c>
    </row>
    <row r="295" spans="1:12" x14ac:dyDescent="0.2">
      <c r="A295" s="77">
        <v>278</v>
      </c>
      <c r="C295" s="184">
        <f t="shared" si="54"/>
        <v>0</v>
      </c>
      <c r="D295" s="80">
        <f t="shared" si="54"/>
        <v>0</v>
      </c>
      <c r="E295" s="80">
        <f t="shared" si="54"/>
        <v>0</v>
      </c>
      <c r="F295" s="80">
        <f t="shared" si="54"/>
        <v>0</v>
      </c>
      <c r="G295" s="109">
        <f t="shared" si="54"/>
        <v>0</v>
      </c>
      <c r="H295" s="16">
        <f t="shared" si="55"/>
        <v>0</v>
      </c>
      <c r="I295" s="16">
        <f t="shared" si="55"/>
        <v>0</v>
      </c>
      <c r="J295" s="16">
        <f t="shared" si="55"/>
        <v>0</v>
      </c>
      <c r="K295" s="16">
        <f t="shared" si="55"/>
        <v>0</v>
      </c>
      <c r="L295" s="8">
        <f t="shared" si="55"/>
        <v>0</v>
      </c>
    </row>
    <row r="296" spans="1:12" x14ac:dyDescent="0.2">
      <c r="A296" s="77">
        <v>279</v>
      </c>
      <c r="C296" s="184">
        <f t="shared" si="54"/>
        <v>0</v>
      </c>
      <c r="D296" s="80">
        <f t="shared" si="54"/>
        <v>0</v>
      </c>
      <c r="E296" s="80">
        <f t="shared" si="54"/>
        <v>0</v>
      </c>
      <c r="F296" s="80">
        <f t="shared" si="54"/>
        <v>0</v>
      </c>
      <c r="G296" s="109">
        <f t="shared" si="54"/>
        <v>0</v>
      </c>
      <c r="H296" s="16">
        <f t="shared" si="55"/>
        <v>0</v>
      </c>
      <c r="I296" s="16">
        <f t="shared" si="55"/>
        <v>0</v>
      </c>
      <c r="J296" s="16">
        <f t="shared" si="55"/>
        <v>0</v>
      </c>
      <c r="K296" s="16">
        <f t="shared" si="55"/>
        <v>0</v>
      </c>
      <c r="L296" s="8">
        <f t="shared" si="55"/>
        <v>0</v>
      </c>
    </row>
    <row r="297" spans="1:12" x14ac:dyDescent="0.2">
      <c r="A297" s="77">
        <v>280</v>
      </c>
      <c r="C297" s="184">
        <f t="shared" si="54"/>
        <v>0</v>
      </c>
      <c r="D297" s="80">
        <f t="shared" si="54"/>
        <v>0</v>
      </c>
      <c r="E297" s="80">
        <f t="shared" si="54"/>
        <v>0</v>
      </c>
      <c r="F297" s="80">
        <f t="shared" si="54"/>
        <v>0</v>
      </c>
      <c r="G297" s="109">
        <f t="shared" si="54"/>
        <v>0</v>
      </c>
      <c r="H297" s="16">
        <f t="shared" si="55"/>
        <v>0</v>
      </c>
      <c r="I297" s="16">
        <f t="shared" si="55"/>
        <v>0</v>
      </c>
      <c r="J297" s="16">
        <f t="shared" si="55"/>
        <v>0</v>
      </c>
      <c r="K297" s="16">
        <f t="shared" si="55"/>
        <v>0</v>
      </c>
      <c r="L297" s="8">
        <f t="shared" si="55"/>
        <v>0</v>
      </c>
    </row>
    <row r="298" spans="1:12" x14ac:dyDescent="0.2">
      <c r="A298" s="77">
        <v>281</v>
      </c>
      <c r="C298" s="184">
        <f t="shared" ref="C298:G307" si="56">IF(C$6&gt;=$A298,C$9,IF(C$7&gt;=$A298,C$10,(C$8&gt;=$A298)*C$11))+(INT(C$5)=$A298)*(C$12+C$13)</f>
        <v>0</v>
      </c>
      <c r="D298" s="80">
        <f t="shared" si="56"/>
        <v>0</v>
      </c>
      <c r="E298" s="80">
        <f t="shared" si="56"/>
        <v>0</v>
      </c>
      <c r="F298" s="80">
        <f t="shared" si="56"/>
        <v>0</v>
      </c>
      <c r="G298" s="109">
        <f t="shared" si="56"/>
        <v>0</v>
      </c>
      <c r="H298" s="16">
        <f t="shared" ref="H298:L307" si="57">IF(H$6&gt;=$A298,H$9,IF(H$7&gt;=$A298,H$10,(H$8&gt;=$A298)*H$11))+(INT(H$5)=$A298)*(H$12+H$13+H$14)</f>
        <v>0</v>
      </c>
      <c r="I298" s="16">
        <f t="shared" si="57"/>
        <v>0</v>
      </c>
      <c r="J298" s="16">
        <f t="shared" si="57"/>
        <v>0</v>
      </c>
      <c r="K298" s="16">
        <f t="shared" si="57"/>
        <v>0</v>
      </c>
      <c r="L298" s="8">
        <f t="shared" si="57"/>
        <v>0</v>
      </c>
    </row>
    <row r="299" spans="1:12" x14ac:dyDescent="0.2">
      <c r="A299" s="77">
        <v>282</v>
      </c>
      <c r="C299" s="184">
        <f t="shared" si="56"/>
        <v>0</v>
      </c>
      <c r="D299" s="80">
        <f t="shared" si="56"/>
        <v>0</v>
      </c>
      <c r="E299" s="80">
        <f t="shared" si="56"/>
        <v>0</v>
      </c>
      <c r="F299" s="80">
        <f t="shared" si="56"/>
        <v>0</v>
      </c>
      <c r="G299" s="109">
        <f t="shared" si="56"/>
        <v>0</v>
      </c>
      <c r="H299" s="16">
        <f t="shared" si="57"/>
        <v>0</v>
      </c>
      <c r="I299" s="16">
        <f t="shared" si="57"/>
        <v>0</v>
      </c>
      <c r="J299" s="16">
        <f t="shared" si="57"/>
        <v>0</v>
      </c>
      <c r="K299" s="16">
        <f t="shared" si="57"/>
        <v>0</v>
      </c>
      <c r="L299" s="8">
        <f t="shared" si="57"/>
        <v>0</v>
      </c>
    </row>
    <row r="300" spans="1:12" x14ac:dyDescent="0.2">
      <c r="A300" s="77">
        <v>283</v>
      </c>
      <c r="C300" s="184">
        <f t="shared" si="56"/>
        <v>0</v>
      </c>
      <c r="D300" s="80">
        <f t="shared" si="56"/>
        <v>0</v>
      </c>
      <c r="E300" s="80">
        <f t="shared" si="56"/>
        <v>0</v>
      </c>
      <c r="F300" s="80">
        <f t="shared" si="56"/>
        <v>0</v>
      </c>
      <c r="G300" s="109">
        <f t="shared" si="56"/>
        <v>0</v>
      </c>
      <c r="H300" s="16">
        <f t="shared" si="57"/>
        <v>0</v>
      </c>
      <c r="I300" s="16">
        <f t="shared" si="57"/>
        <v>0</v>
      </c>
      <c r="J300" s="16">
        <f t="shared" si="57"/>
        <v>0</v>
      </c>
      <c r="K300" s="16">
        <f t="shared" si="57"/>
        <v>0</v>
      </c>
      <c r="L300" s="8">
        <f t="shared" si="57"/>
        <v>0</v>
      </c>
    </row>
    <row r="301" spans="1:12" x14ac:dyDescent="0.2">
      <c r="A301" s="77">
        <v>284</v>
      </c>
      <c r="C301" s="184">
        <f t="shared" si="56"/>
        <v>0</v>
      </c>
      <c r="D301" s="80">
        <f t="shared" si="56"/>
        <v>0</v>
      </c>
      <c r="E301" s="80">
        <f t="shared" si="56"/>
        <v>0</v>
      </c>
      <c r="F301" s="80">
        <f t="shared" si="56"/>
        <v>0</v>
      </c>
      <c r="G301" s="109">
        <f t="shared" si="56"/>
        <v>0</v>
      </c>
      <c r="H301" s="16">
        <f t="shared" si="57"/>
        <v>0</v>
      </c>
      <c r="I301" s="16">
        <f t="shared" si="57"/>
        <v>0</v>
      </c>
      <c r="J301" s="16">
        <f t="shared" si="57"/>
        <v>0</v>
      </c>
      <c r="K301" s="16">
        <f t="shared" si="57"/>
        <v>0</v>
      </c>
      <c r="L301" s="8">
        <f t="shared" si="57"/>
        <v>0</v>
      </c>
    </row>
    <row r="302" spans="1:12" x14ac:dyDescent="0.2">
      <c r="A302" s="77">
        <v>285</v>
      </c>
      <c r="C302" s="184">
        <f t="shared" si="56"/>
        <v>0</v>
      </c>
      <c r="D302" s="80">
        <f t="shared" si="56"/>
        <v>0</v>
      </c>
      <c r="E302" s="80">
        <f t="shared" si="56"/>
        <v>0</v>
      </c>
      <c r="F302" s="80">
        <f t="shared" si="56"/>
        <v>0</v>
      </c>
      <c r="G302" s="109">
        <f t="shared" si="56"/>
        <v>0</v>
      </c>
      <c r="H302" s="16">
        <f t="shared" si="57"/>
        <v>0</v>
      </c>
      <c r="I302" s="16">
        <f t="shared" si="57"/>
        <v>0</v>
      </c>
      <c r="J302" s="16">
        <f t="shared" si="57"/>
        <v>0</v>
      </c>
      <c r="K302" s="16">
        <f t="shared" si="57"/>
        <v>0</v>
      </c>
      <c r="L302" s="8">
        <f t="shared" si="57"/>
        <v>0</v>
      </c>
    </row>
    <row r="303" spans="1:12" x14ac:dyDescent="0.2">
      <c r="A303" s="77">
        <v>286</v>
      </c>
      <c r="C303" s="184">
        <f t="shared" si="56"/>
        <v>0</v>
      </c>
      <c r="D303" s="80">
        <f t="shared" si="56"/>
        <v>0</v>
      </c>
      <c r="E303" s="80">
        <f t="shared" si="56"/>
        <v>0</v>
      </c>
      <c r="F303" s="80">
        <f t="shared" si="56"/>
        <v>0</v>
      </c>
      <c r="G303" s="109">
        <f t="shared" si="56"/>
        <v>0</v>
      </c>
      <c r="H303" s="16">
        <f t="shared" si="57"/>
        <v>0</v>
      </c>
      <c r="I303" s="16">
        <f t="shared" si="57"/>
        <v>0</v>
      </c>
      <c r="J303" s="16">
        <f t="shared" si="57"/>
        <v>0</v>
      </c>
      <c r="K303" s="16">
        <f t="shared" si="57"/>
        <v>0</v>
      </c>
      <c r="L303" s="8">
        <f t="shared" si="57"/>
        <v>0</v>
      </c>
    </row>
    <row r="304" spans="1:12" x14ac:dyDescent="0.2">
      <c r="A304" s="77">
        <v>287</v>
      </c>
      <c r="C304" s="184">
        <f t="shared" si="56"/>
        <v>0</v>
      </c>
      <c r="D304" s="80">
        <f t="shared" si="56"/>
        <v>0</v>
      </c>
      <c r="E304" s="80">
        <f t="shared" si="56"/>
        <v>0</v>
      </c>
      <c r="F304" s="80">
        <f t="shared" si="56"/>
        <v>0</v>
      </c>
      <c r="G304" s="109">
        <f t="shared" si="56"/>
        <v>0</v>
      </c>
      <c r="H304" s="16">
        <f t="shared" si="57"/>
        <v>0</v>
      </c>
      <c r="I304" s="16">
        <f t="shared" si="57"/>
        <v>0</v>
      </c>
      <c r="J304" s="16">
        <f t="shared" si="57"/>
        <v>0</v>
      </c>
      <c r="K304" s="16">
        <f t="shared" si="57"/>
        <v>0</v>
      </c>
      <c r="L304" s="8">
        <f t="shared" si="57"/>
        <v>0</v>
      </c>
    </row>
    <row r="305" spans="1:12" x14ac:dyDescent="0.2">
      <c r="A305" s="77">
        <v>288</v>
      </c>
      <c r="C305" s="184">
        <f t="shared" si="56"/>
        <v>0</v>
      </c>
      <c r="D305" s="80">
        <f t="shared" si="56"/>
        <v>0</v>
      </c>
      <c r="E305" s="80">
        <f t="shared" si="56"/>
        <v>0</v>
      </c>
      <c r="F305" s="80">
        <f t="shared" si="56"/>
        <v>0</v>
      </c>
      <c r="G305" s="109">
        <f t="shared" si="56"/>
        <v>0</v>
      </c>
      <c r="H305" s="16">
        <f t="shared" si="57"/>
        <v>0</v>
      </c>
      <c r="I305" s="16">
        <f t="shared" si="57"/>
        <v>0</v>
      </c>
      <c r="J305" s="16">
        <f t="shared" si="57"/>
        <v>0</v>
      </c>
      <c r="K305" s="16">
        <f t="shared" si="57"/>
        <v>0</v>
      </c>
      <c r="L305" s="8">
        <f t="shared" si="57"/>
        <v>0</v>
      </c>
    </row>
    <row r="306" spans="1:12" x14ac:dyDescent="0.2">
      <c r="A306" s="77">
        <v>289</v>
      </c>
      <c r="C306" s="184">
        <f t="shared" si="56"/>
        <v>0</v>
      </c>
      <c r="D306" s="80">
        <f t="shared" si="56"/>
        <v>0</v>
      </c>
      <c r="E306" s="80">
        <f t="shared" si="56"/>
        <v>0</v>
      </c>
      <c r="F306" s="80">
        <f t="shared" si="56"/>
        <v>0</v>
      </c>
      <c r="G306" s="109">
        <f t="shared" si="56"/>
        <v>0</v>
      </c>
      <c r="H306" s="16">
        <f t="shared" si="57"/>
        <v>0</v>
      </c>
      <c r="I306" s="16">
        <f t="shared" si="57"/>
        <v>0</v>
      </c>
      <c r="J306" s="16">
        <f t="shared" si="57"/>
        <v>0</v>
      </c>
      <c r="K306" s="16">
        <f t="shared" si="57"/>
        <v>0</v>
      </c>
      <c r="L306" s="8">
        <f t="shared" si="57"/>
        <v>0</v>
      </c>
    </row>
    <row r="307" spans="1:12" x14ac:dyDescent="0.2">
      <c r="A307" s="77">
        <v>290</v>
      </c>
      <c r="C307" s="184">
        <f t="shared" si="56"/>
        <v>0</v>
      </c>
      <c r="D307" s="80">
        <f t="shared" si="56"/>
        <v>0</v>
      </c>
      <c r="E307" s="80">
        <f t="shared" si="56"/>
        <v>0</v>
      </c>
      <c r="F307" s="80">
        <f t="shared" si="56"/>
        <v>0</v>
      </c>
      <c r="G307" s="109">
        <f t="shared" si="56"/>
        <v>0</v>
      </c>
      <c r="H307" s="16">
        <f t="shared" si="57"/>
        <v>0</v>
      </c>
      <c r="I307" s="16">
        <f t="shared" si="57"/>
        <v>0</v>
      </c>
      <c r="J307" s="16">
        <f t="shared" si="57"/>
        <v>0</v>
      </c>
      <c r="K307" s="16">
        <f t="shared" si="57"/>
        <v>0</v>
      </c>
      <c r="L307" s="8">
        <f t="shared" si="57"/>
        <v>0</v>
      </c>
    </row>
    <row r="308" spans="1:12" x14ac:dyDescent="0.2">
      <c r="A308" s="77">
        <v>291</v>
      </c>
      <c r="C308" s="184">
        <f t="shared" ref="C308:G317" si="58">IF(C$6&gt;=$A308,C$9,IF(C$7&gt;=$A308,C$10,(C$8&gt;=$A308)*C$11))+(INT(C$5)=$A308)*(C$12+C$13)</f>
        <v>0</v>
      </c>
      <c r="D308" s="80">
        <f t="shared" si="58"/>
        <v>0</v>
      </c>
      <c r="E308" s="80">
        <f t="shared" si="58"/>
        <v>0</v>
      </c>
      <c r="F308" s="80">
        <f t="shared" si="58"/>
        <v>0</v>
      </c>
      <c r="G308" s="109">
        <f t="shared" si="58"/>
        <v>0</v>
      </c>
      <c r="H308" s="16">
        <f t="shared" ref="H308:L317" si="59">IF(H$6&gt;=$A308,H$9,IF(H$7&gt;=$A308,H$10,(H$8&gt;=$A308)*H$11))+(INT(H$5)=$A308)*(H$12+H$13+H$14)</f>
        <v>0</v>
      </c>
      <c r="I308" s="16">
        <f t="shared" si="59"/>
        <v>0</v>
      </c>
      <c r="J308" s="16">
        <f t="shared" si="59"/>
        <v>0</v>
      </c>
      <c r="K308" s="16">
        <f t="shared" si="59"/>
        <v>0</v>
      </c>
      <c r="L308" s="8">
        <f t="shared" si="59"/>
        <v>0</v>
      </c>
    </row>
    <row r="309" spans="1:12" x14ac:dyDescent="0.2">
      <c r="A309" s="77">
        <v>292</v>
      </c>
      <c r="C309" s="184">
        <f t="shared" si="58"/>
        <v>0</v>
      </c>
      <c r="D309" s="80">
        <f t="shared" si="58"/>
        <v>0</v>
      </c>
      <c r="E309" s="80">
        <f t="shared" si="58"/>
        <v>0</v>
      </c>
      <c r="F309" s="80">
        <f t="shared" si="58"/>
        <v>0</v>
      </c>
      <c r="G309" s="109">
        <f t="shared" si="58"/>
        <v>0</v>
      </c>
      <c r="H309" s="16">
        <f t="shared" si="59"/>
        <v>0</v>
      </c>
      <c r="I309" s="16">
        <f t="shared" si="59"/>
        <v>0</v>
      </c>
      <c r="J309" s="16">
        <f t="shared" si="59"/>
        <v>0</v>
      </c>
      <c r="K309" s="16">
        <f t="shared" si="59"/>
        <v>0</v>
      </c>
      <c r="L309" s="8">
        <f t="shared" si="59"/>
        <v>0</v>
      </c>
    </row>
    <row r="310" spans="1:12" x14ac:dyDescent="0.2">
      <c r="A310" s="77">
        <v>293</v>
      </c>
      <c r="C310" s="184">
        <f t="shared" si="58"/>
        <v>0</v>
      </c>
      <c r="D310" s="80">
        <f t="shared" si="58"/>
        <v>0</v>
      </c>
      <c r="E310" s="80">
        <f t="shared" si="58"/>
        <v>0</v>
      </c>
      <c r="F310" s="80">
        <f t="shared" si="58"/>
        <v>0</v>
      </c>
      <c r="G310" s="109">
        <f t="shared" si="58"/>
        <v>0</v>
      </c>
      <c r="H310" s="16">
        <f t="shared" si="59"/>
        <v>0</v>
      </c>
      <c r="I310" s="16">
        <f t="shared" si="59"/>
        <v>0</v>
      </c>
      <c r="J310" s="16">
        <f t="shared" si="59"/>
        <v>0</v>
      </c>
      <c r="K310" s="16">
        <f t="shared" si="59"/>
        <v>0</v>
      </c>
      <c r="L310" s="8">
        <f t="shared" si="59"/>
        <v>0</v>
      </c>
    </row>
    <row r="311" spans="1:12" x14ac:dyDescent="0.2">
      <c r="A311" s="77">
        <v>294</v>
      </c>
      <c r="C311" s="184">
        <f t="shared" si="58"/>
        <v>0</v>
      </c>
      <c r="D311" s="80">
        <f t="shared" si="58"/>
        <v>0</v>
      </c>
      <c r="E311" s="80">
        <f t="shared" si="58"/>
        <v>0</v>
      </c>
      <c r="F311" s="80">
        <f t="shared" si="58"/>
        <v>0</v>
      </c>
      <c r="G311" s="109">
        <f t="shared" si="58"/>
        <v>0</v>
      </c>
      <c r="H311" s="16">
        <f t="shared" si="59"/>
        <v>0</v>
      </c>
      <c r="I311" s="16">
        <f t="shared" si="59"/>
        <v>0</v>
      </c>
      <c r="J311" s="16">
        <f t="shared" si="59"/>
        <v>0</v>
      </c>
      <c r="K311" s="16">
        <f t="shared" si="59"/>
        <v>0</v>
      </c>
      <c r="L311" s="8">
        <f t="shared" si="59"/>
        <v>0</v>
      </c>
    </row>
    <row r="312" spans="1:12" x14ac:dyDescent="0.2">
      <c r="A312" s="77">
        <v>295</v>
      </c>
      <c r="C312" s="184">
        <f t="shared" si="58"/>
        <v>0</v>
      </c>
      <c r="D312" s="80">
        <f t="shared" si="58"/>
        <v>0</v>
      </c>
      <c r="E312" s="80">
        <f t="shared" si="58"/>
        <v>0</v>
      </c>
      <c r="F312" s="80">
        <f t="shared" si="58"/>
        <v>0</v>
      </c>
      <c r="G312" s="109">
        <f t="shared" si="58"/>
        <v>0</v>
      </c>
      <c r="H312" s="16">
        <f t="shared" si="59"/>
        <v>0</v>
      </c>
      <c r="I312" s="16">
        <f t="shared" si="59"/>
        <v>0</v>
      </c>
      <c r="J312" s="16">
        <f t="shared" si="59"/>
        <v>0</v>
      </c>
      <c r="K312" s="16">
        <f t="shared" si="59"/>
        <v>0</v>
      </c>
      <c r="L312" s="8">
        <f t="shared" si="59"/>
        <v>0</v>
      </c>
    </row>
    <row r="313" spans="1:12" x14ac:dyDescent="0.2">
      <c r="A313" s="77">
        <v>296</v>
      </c>
      <c r="C313" s="184">
        <f t="shared" si="58"/>
        <v>0</v>
      </c>
      <c r="D313" s="80">
        <f t="shared" si="58"/>
        <v>0</v>
      </c>
      <c r="E313" s="80">
        <f t="shared" si="58"/>
        <v>0</v>
      </c>
      <c r="F313" s="80">
        <f t="shared" si="58"/>
        <v>0</v>
      </c>
      <c r="G313" s="109">
        <f t="shared" si="58"/>
        <v>0</v>
      </c>
      <c r="H313" s="16">
        <f t="shared" si="59"/>
        <v>0</v>
      </c>
      <c r="I313" s="16">
        <f t="shared" si="59"/>
        <v>0</v>
      </c>
      <c r="J313" s="16">
        <f t="shared" si="59"/>
        <v>0</v>
      </c>
      <c r="K313" s="16">
        <f t="shared" si="59"/>
        <v>0</v>
      </c>
      <c r="L313" s="8">
        <f t="shared" si="59"/>
        <v>0</v>
      </c>
    </row>
    <row r="314" spans="1:12" x14ac:dyDescent="0.2">
      <c r="A314" s="77">
        <v>297</v>
      </c>
      <c r="C314" s="184">
        <f t="shared" si="58"/>
        <v>0</v>
      </c>
      <c r="D314" s="80">
        <f t="shared" si="58"/>
        <v>0</v>
      </c>
      <c r="E314" s="80">
        <f t="shared" si="58"/>
        <v>0</v>
      </c>
      <c r="F314" s="80">
        <f t="shared" si="58"/>
        <v>0</v>
      </c>
      <c r="G314" s="109">
        <f t="shared" si="58"/>
        <v>0</v>
      </c>
      <c r="H314" s="16">
        <f t="shared" si="59"/>
        <v>0</v>
      </c>
      <c r="I314" s="16">
        <f t="shared" si="59"/>
        <v>0</v>
      </c>
      <c r="J314" s="16">
        <f t="shared" si="59"/>
        <v>0</v>
      </c>
      <c r="K314" s="16">
        <f t="shared" si="59"/>
        <v>0</v>
      </c>
      <c r="L314" s="8">
        <f t="shared" si="59"/>
        <v>0</v>
      </c>
    </row>
    <row r="315" spans="1:12" x14ac:dyDescent="0.2">
      <c r="A315" s="77">
        <v>298</v>
      </c>
      <c r="C315" s="184">
        <f t="shared" si="58"/>
        <v>0</v>
      </c>
      <c r="D315" s="80">
        <f t="shared" si="58"/>
        <v>0</v>
      </c>
      <c r="E315" s="80">
        <f t="shared" si="58"/>
        <v>0</v>
      </c>
      <c r="F315" s="80">
        <f t="shared" si="58"/>
        <v>0</v>
      </c>
      <c r="G315" s="109">
        <f t="shared" si="58"/>
        <v>0</v>
      </c>
      <c r="H315" s="16">
        <f t="shared" si="59"/>
        <v>0</v>
      </c>
      <c r="I315" s="16">
        <f t="shared" si="59"/>
        <v>0</v>
      </c>
      <c r="J315" s="16">
        <f t="shared" si="59"/>
        <v>0</v>
      </c>
      <c r="K315" s="16">
        <f t="shared" si="59"/>
        <v>0</v>
      </c>
      <c r="L315" s="8">
        <f t="shared" si="59"/>
        <v>0</v>
      </c>
    </row>
    <row r="316" spans="1:12" x14ac:dyDescent="0.2">
      <c r="A316" s="77">
        <v>299</v>
      </c>
      <c r="C316" s="184">
        <f t="shared" si="58"/>
        <v>0</v>
      </c>
      <c r="D316" s="80">
        <f t="shared" si="58"/>
        <v>0</v>
      </c>
      <c r="E316" s="80">
        <f t="shared" si="58"/>
        <v>0</v>
      </c>
      <c r="F316" s="80">
        <f t="shared" si="58"/>
        <v>0</v>
      </c>
      <c r="G316" s="109">
        <f t="shared" si="58"/>
        <v>0</v>
      </c>
      <c r="H316" s="16">
        <f t="shared" si="59"/>
        <v>0</v>
      </c>
      <c r="I316" s="16">
        <f t="shared" si="59"/>
        <v>0</v>
      </c>
      <c r="J316" s="16">
        <f t="shared" si="59"/>
        <v>0</v>
      </c>
      <c r="K316" s="16">
        <f t="shared" si="59"/>
        <v>0</v>
      </c>
      <c r="L316" s="8">
        <f t="shared" si="59"/>
        <v>0</v>
      </c>
    </row>
    <row r="317" spans="1:12" x14ac:dyDescent="0.2">
      <c r="A317" s="77">
        <v>300</v>
      </c>
      <c r="C317" s="184">
        <f t="shared" si="58"/>
        <v>0</v>
      </c>
      <c r="D317" s="80">
        <f t="shared" si="58"/>
        <v>0</v>
      </c>
      <c r="E317" s="80">
        <f t="shared" si="58"/>
        <v>0</v>
      </c>
      <c r="F317" s="80">
        <f t="shared" si="58"/>
        <v>0</v>
      </c>
      <c r="G317" s="109">
        <f t="shared" si="58"/>
        <v>0</v>
      </c>
      <c r="H317" s="16">
        <f t="shared" si="59"/>
        <v>0</v>
      </c>
      <c r="I317" s="16">
        <f t="shared" si="59"/>
        <v>0</v>
      </c>
      <c r="J317" s="16">
        <f t="shared" si="59"/>
        <v>0</v>
      </c>
      <c r="K317" s="16">
        <f t="shared" si="59"/>
        <v>0</v>
      </c>
      <c r="L317" s="8">
        <f t="shared" si="59"/>
        <v>0</v>
      </c>
    </row>
    <row r="318" spans="1:12" x14ac:dyDescent="0.2">
      <c r="A318" s="77">
        <v>301</v>
      </c>
      <c r="C318" s="184">
        <f t="shared" ref="C318:G327" si="60">IF(C$6&gt;=$A318,C$9,IF(C$7&gt;=$A318,C$10,(C$8&gt;=$A318)*C$11))+(INT(C$5)=$A318)*(C$12+C$13)</f>
        <v>0</v>
      </c>
      <c r="D318" s="80">
        <f t="shared" si="60"/>
        <v>0</v>
      </c>
      <c r="E318" s="80">
        <f t="shared" si="60"/>
        <v>0</v>
      </c>
      <c r="F318" s="80">
        <f t="shared" si="60"/>
        <v>0</v>
      </c>
      <c r="G318" s="109">
        <f t="shared" si="60"/>
        <v>0</v>
      </c>
      <c r="H318" s="16">
        <f t="shared" ref="H318:L327" si="61">IF(H$6&gt;=$A318,H$9,IF(H$7&gt;=$A318,H$10,(H$8&gt;=$A318)*H$11))+(INT(H$5)=$A318)*(H$12+H$13+H$14)</f>
        <v>0</v>
      </c>
      <c r="I318" s="16">
        <f t="shared" si="61"/>
        <v>0</v>
      </c>
      <c r="J318" s="16">
        <f t="shared" si="61"/>
        <v>0</v>
      </c>
      <c r="K318" s="16">
        <f t="shared" si="61"/>
        <v>0</v>
      </c>
      <c r="L318" s="8">
        <f t="shared" si="61"/>
        <v>0</v>
      </c>
    </row>
    <row r="319" spans="1:12" x14ac:dyDescent="0.2">
      <c r="A319" s="77">
        <v>302</v>
      </c>
      <c r="C319" s="184">
        <f t="shared" si="60"/>
        <v>0</v>
      </c>
      <c r="D319" s="80">
        <f t="shared" si="60"/>
        <v>0</v>
      </c>
      <c r="E319" s="80">
        <f t="shared" si="60"/>
        <v>0</v>
      </c>
      <c r="F319" s="80">
        <f t="shared" si="60"/>
        <v>0</v>
      </c>
      <c r="G319" s="109">
        <f t="shared" si="60"/>
        <v>0</v>
      </c>
      <c r="H319" s="16">
        <f t="shared" si="61"/>
        <v>0</v>
      </c>
      <c r="I319" s="16">
        <f t="shared" si="61"/>
        <v>0</v>
      </c>
      <c r="J319" s="16">
        <f t="shared" si="61"/>
        <v>0</v>
      </c>
      <c r="K319" s="16">
        <f t="shared" si="61"/>
        <v>0</v>
      </c>
      <c r="L319" s="8">
        <f t="shared" si="61"/>
        <v>0</v>
      </c>
    </row>
    <row r="320" spans="1:12" x14ac:dyDescent="0.2">
      <c r="A320" s="77">
        <v>303</v>
      </c>
      <c r="C320" s="184">
        <f t="shared" si="60"/>
        <v>0</v>
      </c>
      <c r="D320" s="80">
        <f t="shared" si="60"/>
        <v>0</v>
      </c>
      <c r="E320" s="80">
        <f t="shared" si="60"/>
        <v>0</v>
      </c>
      <c r="F320" s="80">
        <f t="shared" si="60"/>
        <v>0</v>
      </c>
      <c r="G320" s="109">
        <f t="shared" si="60"/>
        <v>0</v>
      </c>
      <c r="H320" s="16">
        <f t="shared" si="61"/>
        <v>0</v>
      </c>
      <c r="I320" s="16">
        <f t="shared" si="61"/>
        <v>0</v>
      </c>
      <c r="J320" s="16">
        <f t="shared" si="61"/>
        <v>0</v>
      </c>
      <c r="K320" s="16">
        <f t="shared" si="61"/>
        <v>0</v>
      </c>
      <c r="L320" s="8">
        <f t="shared" si="61"/>
        <v>0</v>
      </c>
    </row>
    <row r="321" spans="1:12" x14ac:dyDescent="0.2">
      <c r="A321" s="77">
        <v>304</v>
      </c>
      <c r="C321" s="184">
        <f t="shared" si="60"/>
        <v>0</v>
      </c>
      <c r="D321" s="80">
        <f t="shared" si="60"/>
        <v>0</v>
      </c>
      <c r="E321" s="80">
        <f t="shared" si="60"/>
        <v>0</v>
      </c>
      <c r="F321" s="80">
        <f t="shared" si="60"/>
        <v>0</v>
      </c>
      <c r="G321" s="109">
        <f t="shared" si="60"/>
        <v>0</v>
      </c>
      <c r="H321" s="16">
        <f t="shared" si="61"/>
        <v>0</v>
      </c>
      <c r="I321" s="16">
        <f t="shared" si="61"/>
        <v>0</v>
      </c>
      <c r="J321" s="16">
        <f t="shared" si="61"/>
        <v>0</v>
      </c>
      <c r="K321" s="16">
        <f t="shared" si="61"/>
        <v>0</v>
      </c>
      <c r="L321" s="8">
        <f t="shared" si="61"/>
        <v>0</v>
      </c>
    </row>
    <row r="322" spans="1:12" x14ac:dyDescent="0.2">
      <c r="A322" s="77">
        <v>305</v>
      </c>
      <c r="C322" s="184">
        <f t="shared" si="60"/>
        <v>0</v>
      </c>
      <c r="D322" s="80">
        <f t="shared" si="60"/>
        <v>0</v>
      </c>
      <c r="E322" s="80">
        <f t="shared" si="60"/>
        <v>0</v>
      </c>
      <c r="F322" s="80">
        <f t="shared" si="60"/>
        <v>0</v>
      </c>
      <c r="G322" s="109">
        <f t="shared" si="60"/>
        <v>0</v>
      </c>
      <c r="H322" s="16">
        <f t="shared" si="61"/>
        <v>0</v>
      </c>
      <c r="I322" s="16">
        <f t="shared" si="61"/>
        <v>0</v>
      </c>
      <c r="J322" s="16">
        <f t="shared" si="61"/>
        <v>0</v>
      </c>
      <c r="K322" s="16">
        <f t="shared" si="61"/>
        <v>0</v>
      </c>
      <c r="L322" s="8">
        <f t="shared" si="61"/>
        <v>0</v>
      </c>
    </row>
    <row r="323" spans="1:12" x14ac:dyDescent="0.2">
      <c r="A323" s="77">
        <v>306</v>
      </c>
      <c r="C323" s="184">
        <f t="shared" si="60"/>
        <v>0</v>
      </c>
      <c r="D323" s="80">
        <f t="shared" si="60"/>
        <v>0</v>
      </c>
      <c r="E323" s="80">
        <f t="shared" si="60"/>
        <v>0</v>
      </c>
      <c r="F323" s="80">
        <f t="shared" si="60"/>
        <v>0</v>
      </c>
      <c r="G323" s="109">
        <f t="shared" si="60"/>
        <v>0</v>
      </c>
      <c r="H323" s="16">
        <f t="shared" si="61"/>
        <v>0</v>
      </c>
      <c r="I323" s="16">
        <f t="shared" si="61"/>
        <v>0</v>
      </c>
      <c r="J323" s="16">
        <f t="shared" si="61"/>
        <v>0</v>
      </c>
      <c r="K323" s="16">
        <f t="shared" si="61"/>
        <v>0</v>
      </c>
      <c r="L323" s="8">
        <f t="shared" si="61"/>
        <v>0</v>
      </c>
    </row>
    <row r="324" spans="1:12" x14ac:dyDescent="0.2">
      <c r="A324" s="77">
        <v>307</v>
      </c>
      <c r="C324" s="184">
        <f t="shared" si="60"/>
        <v>0</v>
      </c>
      <c r="D324" s="80">
        <f t="shared" si="60"/>
        <v>0</v>
      </c>
      <c r="E324" s="80">
        <f t="shared" si="60"/>
        <v>0</v>
      </c>
      <c r="F324" s="80">
        <f t="shared" si="60"/>
        <v>0</v>
      </c>
      <c r="G324" s="109">
        <f t="shared" si="60"/>
        <v>0</v>
      </c>
      <c r="H324" s="16">
        <f t="shared" si="61"/>
        <v>0</v>
      </c>
      <c r="I324" s="16">
        <f t="shared" si="61"/>
        <v>0</v>
      </c>
      <c r="J324" s="16">
        <f t="shared" si="61"/>
        <v>0</v>
      </c>
      <c r="K324" s="16">
        <f t="shared" si="61"/>
        <v>0</v>
      </c>
      <c r="L324" s="8">
        <f t="shared" si="61"/>
        <v>0</v>
      </c>
    </row>
    <row r="325" spans="1:12" x14ac:dyDescent="0.2">
      <c r="A325" s="77">
        <v>308</v>
      </c>
      <c r="C325" s="184">
        <f t="shared" si="60"/>
        <v>0</v>
      </c>
      <c r="D325" s="80">
        <f t="shared" si="60"/>
        <v>0</v>
      </c>
      <c r="E325" s="80">
        <f t="shared" si="60"/>
        <v>0</v>
      </c>
      <c r="F325" s="80">
        <f t="shared" si="60"/>
        <v>0</v>
      </c>
      <c r="G325" s="109">
        <f t="shared" si="60"/>
        <v>0</v>
      </c>
      <c r="H325" s="16">
        <f t="shared" si="61"/>
        <v>0</v>
      </c>
      <c r="I325" s="16">
        <f t="shared" si="61"/>
        <v>0</v>
      </c>
      <c r="J325" s="16">
        <f t="shared" si="61"/>
        <v>0</v>
      </c>
      <c r="K325" s="16">
        <f t="shared" si="61"/>
        <v>0</v>
      </c>
      <c r="L325" s="8">
        <f t="shared" si="61"/>
        <v>0</v>
      </c>
    </row>
    <row r="326" spans="1:12" x14ac:dyDescent="0.2">
      <c r="A326" s="77">
        <v>309</v>
      </c>
      <c r="C326" s="184">
        <f t="shared" si="60"/>
        <v>0</v>
      </c>
      <c r="D326" s="80">
        <f t="shared" si="60"/>
        <v>0</v>
      </c>
      <c r="E326" s="80">
        <f t="shared" si="60"/>
        <v>0</v>
      </c>
      <c r="F326" s="80">
        <f t="shared" si="60"/>
        <v>0</v>
      </c>
      <c r="G326" s="109">
        <f t="shared" si="60"/>
        <v>0</v>
      </c>
      <c r="H326" s="16">
        <f t="shared" si="61"/>
        <v>0</v>
      </c>
      <c r="I326" s="16">
        <f t="shared" si="61"/>
        <v>0</v>
      </c>
      <c r="J326" s="16">
        <f t="shared" si="61"/>
        <v>0</v>
      </c>
      <c r="K326" s="16">
        <f t="shared" si="61"/>
        <v>0</v>
      </c>
      <c r="L326" s="8">
        <f t="shared" si="61"/>
        <v>0</v>
      </c>
    </row>
    <row r="327" spans="1:12" x14ac:dyDescent="0.2">
      <c r="A327" s="77">
        <v>310</v>
      </c>
      <c r="C327" s="184">
        <f t="shared" si="60"/>
        <v>0</v>
      </c>
      <c r="D327" s="80">
        <f t="shared" si="60"/>
        <v>0</v>
      </c>
      <c r="E327" s="80">
        <f t="shared" si="60"/>
        <v>0</v>
      </c>
      <c r="F327" s="80">
        <f t="shared" si="60"/>
        <v>0</v>
      </c>
      <c r="G327" s="109">
        <f t="shared" si="60"/>
        <v>0</v>
      </c>
      <c r="H327" s="16">
        <f t="shared" si="61"/>
        <v>0</v>
      </c>
      <c r="I327" s="16">
        <f t="shared" si="61"/>
        <v>0</v>
      </c>
      <c r="J327" s="16">
        <f t="shared" si="61"/>
        <v>0</v>
      </c>
      <c r="K327" s="16">
        <f t="shared" si="61"/>
        <v>0</v>
      </c>
      <c r="L327" s="8">
        <f t="shared" si="61"/>
        <v>0</v>
      </c>
    </row>
    <row r="328" spans="1:12" x14ac:dyDescent="0.2">
      <c r="A328" s="77">
        <v>311</v>
      </c>
      <c r="C328" s="184">
        <f t="shared" ref="C328:G337" si="62">IF(C$6&gt;=$A328,C$9,IF(C$7&gt;=$A328,C$10,(C$8&gt;=$A328)*C$11))+(INT(C$5)=$A328)*(C$12+C$13)</f>
        <v>0</v>
      </c>
      <c r="D328" s="80">
        <f t="shared" si="62"/>
        <v>0</v>
      </c>
      <c r="E328" s="80">
        <f t="shared" si="62"/>
        <v>0</v>
      </c>
      <c r="F328" s="80">
        <f t="shared" si="62"/>
        <v>0</v>
      </c>
      <c r="G328" s="109">
        <f t="shared" si="62"/>
        <v>0</v>
      </c>
      <c r="H328" s="16">
        <f t="shared" ref="H328:L337" si="63">IF(H$6&gt;=$A328,H$9,IF(H$7&gt;=$A328,H$10,(H$8&gt;=$A328)*H$11))+(INT(H$5)=$A328)*(H$12+H$13+H$14)</f>
        <v>0</v>
      </c>
      <c r="I328" s="16">
        <f t="shared" si="63"/>
        <v>0</v>
      </c>
      <c r="J328" s="16">
        <f t="shared" si="63"/>
        <v>0</v>
      </c>
      <c r="K328" s="16">
        <f t="shared" si="63"/>
        <v>0</v>
      </c>
      <c r="L328" s="8">
        <f t="shared" si="63"/>
        <v>0</v>
      </c>
    </row>
    <row r="329" spans="1:12" x14ac:dyDescent="0.2">
      <c r="A329" s="77">
        <v>312</v>
      </c>
      <c r="C329" s="184">
        <f t="shared" si="62"/>
        <v>0</v>
      </c>
      <c r="D329" s="80">
        <f t="shared" si="62"/>
        <v>0</v>
      </c>
      <c r="E329" s="80">
        <f t="shared" si="62"/>
        <v>0</v>
      </c>
      <c r="F329" s="80">
        <f t="shared" si="62"/>
        <v>0</v>
      </c>
      <c r="G329" s="109">
        <f t="shared" si="62"/>
        <v>0</v>
      </c>
      <c r="H329" s="16">
        <f t="shared" si="63"/>
        <v>0</v>
      </c>
      <c r="I329" s="16">
        <f t="shared" si="63"/>
        <v>0</v>
      </c>
      <c r="J329" s="16">
        <f t="shared" si="63"/>
        <v>0</v>
      </c>
      <c r="K329" s="16">
        <f t="shared" si="63"/>
        <v>0</v>
      </c>
      <c r="L329" s="8">
        <f t="shared" si="63"/>
        <v>0</v>
      </c>
    </row>
    <row r="330" spans="1:12" x14ac:dyDescent="0.2">
      <c r="A330" s="77">
        <v>313</v>
      </c>
      <c r="C330" s="184">
        <f t="shared" si="62"/>
        <v>0</v>
      </c>
      <c r="D330" s="80">
        <f t="shared" si="62"/>
        <v>0</v>
      </c>
      <c r="E330" s="80">
        <f t="shared" si="62"/>
        <v>0</v>
      </c>
      <c r="F330" s="80">
        <f t="shared" si="62"/>
        <v>0</v>
      </c>
      <c r="G330" s="109">
        <f t="shared" si="62"/>
        <v>0</v>
      </c>
      <c r="H330" s="16">
        <f t="shared" si="63"/>
        <v>0</v>
      </c>
      <c r="I330" s="16">
        <f t="shared" si="63"/>
        <v>0</v>
      </c>
      <c r="J330" s="16">
        <f t="shared" si="63"/>
        <v>0</v>
      </c>
      <c r="K330" s="16">
        <f t="shared" si="63"/>
        <v>0</v>
      </c>
      <c r="L330" s="8">
        <f t="shared" si="63"/>
        <v>0</v>
      </c>
    </row>
    <row r="331" spans="1:12" x14ac:dyDescent="0.2">
      <c r="A331" s="77">
        <v>314</v>
      </c>
      <c r="C331" s="184">
        <f t="shared" si="62"/>
        <v>0</v>
      </c>
      <c r="D331" s="80">
        <f t="shared" si="62"/>
        <v>0</v>
      </c>
      <c r="E331" s="80">
        <f t="shared" si="62"/>
        <v>0</v>
      </c>
      <c r="F331" s="80">
        <f t="shared" si="62"/>
        <v>0</v>
      </c>
      <c r="G331" s="109">
        <f t="shared" si="62"/>
        <v>0</v>
      </c>
      <c r="H331" s="16">
        <f t="shared" si="63"/>
        <v>0</v>
      </c>
      <c r="I331" s="16">
        <f t="shared" si="63"/>
        <v>0</v>
      </c>
      <c r="J331" s="16">
        <f t="shared" si="63"/>
        <v>0</v>
      </c>
      <c r="K331" s="16">
        <f t="shared" si="63"/>
        <v>0</v>
      </c>
      <c r="L331" s="8">
        <f t="shared" si="63"/>
        <v>0</v>
      </c>
    </row>
    <row r="332" spans="1:12" x14ac:dyDescent="0.2">
      <c r="A332" s="77">
        <v>315</v>
      </c>
      <c r="C332" s="184">
        <f t="shared" si="62"/>
        <v>0</v>
      </c>
      <c r="D332" s="80">
        <f t="shared" si="62"/>
        <v>0</v>
      </c>
      <c r="E332" s="80">
        <f t="shared" si="62"/>
        <v>0</v>
      </c>
      <c r="F332" s="80">
        <f t="shared" si="62"/>
        <v>0</v>
      </c>
      <c r="G332" s="109">
        <f t="shared" si="62"/>
        <v>0</v>
      </c>
      <c r="H332" s="16">
        <f t="shared" si="63"/>
        <v>0</v>
      </c>
      <c r="I332" s="16">
        <f t="shared" si="63"/>
        <v>0</v>
      </c>
      <c r="J332" s="16">
        <f t="shared" si="63"/>
        <v>0</v>
      </c>
      <c r="K332" s="16">
        <f t="shared" si="63"/>
        <v>0</v>
      </c>
      <c r="L332" s="8">
        <f t="shared" si="63"/>
        <v>0</v>
      </c>
    </row>
    <row r="333" spans="1:12" x14ac:dyDescent="0.2">
      <c r="A333" s="77">
        <v>316</v>
      </c>
      <c r="C333" s="184">
        <f t="shared" si="62"/>
        <v>0</v>
      </c>
      <c r="D333" s="80">
        <f t="shared" si="62"/>
        <v>0</v>
      </c>
      <c r="E333" s="80">
        <f t="shared" si="62"/>
        <v>0</v>
      </c>
      <c r="F333" s="80">
        <f t="shared" si="62"/>
        <v>0</v>
      </c>
      <c r="G333" s="109">
        <f t="shared" si="62"/>
        <v>0</v>
      </c>
      <c r="H333" s="16">
        <f t="shared" si="63"/>
        <v>0</v>
      </c>
      <c r="I333" s="16">
        <f t="shared" si="63"/>
        <v>0</v>
      </c>
      <c r="J333" s="16">
        <f t="shared" si="63"/>
        <v>0</v>
      </c>
      <c r="K333" s="16">
        <f t="shared" si="63"/>
        <v>0</v>
      </c>
      <c r="L333" s="8">
        <f t="shared" si="63"/>
        <v>0</v>
      </c>
    </row>
    <row r="334" spans="1:12" x14ac:dyDescent="0.2">
      <c r="A334" s="77">
        <v>317</v>
      </c>
      <c r="C334" s="184">
        <f t="shared" si="62"/>
        <v>0</v>
      </c>
      <c r="D334" s="80">
        <f t="shared" si="62"/>
        <v>0</v>
      </c>
      <c r="E334" s="80">
        <f t="shared" si="62"/>
        <v>0</v>
      </c>
      <c r="F334" s="80">
        <f t="shared" si="62"/>
        <v>0</v>
      </c>
      <c r="G334" s="109">
        <f t="shared" si="62"/>
        <v>0</v>
      </c>
      <c r="H334" s="16">
        <f t="shared" si="63"/>
        <v>0</v>
      </c>
      <c r="I334" s="16">
        <f t="shared" si="63"/>
        <v>0</v>
      </c>
      <c r="J334" s="16">
        <f t="shared" si="63"/>
        <v>0</v>
      </c>
      <c r="K334" s="16">
        <f t="shared" si="63"/>
        <v>0</v>
      </c>
      <c r="L334" s="8">
        <f t="shared" si="63"/>
        <v>0</v>
      </c>
    </row>
    <row r="335" spans="1:12" x14ac:dyDescent="0.2">
      <c r="A335" s="77">
        <v>318</v>
      </c>
      <c r="C335" s="184">
        <f t="shared" si="62"/>
        <v>0</v>
      </c>
      <c r="D335" s="80">
        <f t="shared" si="62"/>
        <v>0</v>
      </c>
      <c r="E335" s="80">
        <f t="shared" si="62"/>
        <v>0</v>
      </c>
      <c r="F335" s="80">
        <f t="shared" si="62"/>
        <v>0</v>
      </c>
      <c r="G335" s="109">
        <f t="shared" si="62"/>
        <v>0</v>
      </c>
      <c r="H335" s="16">
        <f t="shared" si="63"/>
        <v>0</v>
      </c>
      <c r="I335" s="16">
        <f t="shared" si="63"/>
        <v>0</v>
      </c>
      <c r="J335" s="16">
        <f t="shared" si="63"/>
        <v>0</v>
      </c>
      <c r="K335" s="16">
        <f t="shared" si="63"/>
        <v>0</v>
      </c>
      <c r="L335" s="8">
        <f t="shared" si="63"/>
        <v>0</v>
      </c>
    </row>
    <row r="336" spans="1:12" x14ac:dyDescent="0.2">
      <c r="A336" s="77">
        <v>319</v>
      </c>
      <c r="C336" s="184">
        <f t="shared" si="62"/>
        <v>0</v>
      </c>
      <c r="D336" s="80">
        <f t="shared" si="62"/>
        <v>0</v>
      </c>
      <c r="E336" s="80">
        <f t="shared" si="62"/>
        <v>0</v>
      </c>
      <c r="F336" s="80">
        <f t="shared" si="62"/>
        <v>0</v>
      </c>
      <c r="G336" s="109">
        <f t="shared" si="62"/>
        <v>0</v>
      </c>
      <c r="H336" s="16">
        <f t="shared" si="63"/>
        <v>0</v>
      </c>
      <c r="I336" s="16">
        <f t="shared" si="63"/>
        <v>0</v>
      </c>
      <c r="J336" s="16">
        <f t="shared" si="63"/>
        <v>0</v>
      </c>
      <c r="K336" s="16">
        <f t="shared" si="63"/>
        <v>0</v>
      </c>
      <c r="L336" s="8">
        <f t="shared" si="63"/>
        <v>0</v>
      </c>
    </row>
    <row r="337" spans="1:12" x14ac:dyDescent="0.2">
      <c r="A337" s="77">
        <v>320</v>
      </c>
      <c r="C337" s="184">
        <f t="shared" si="62"/>
        <v>0</v>
      </c>
      <c r="D337" s="80">
        <f t="shared" si="62"/>
        <v>0</v>
      </c>
      <c r="E337" s="80">
        <f t="shared" si="62"/>
        <v>0</v>
      </c>
      <c r="F337" s="80">
        <f t="shared" si="62"/>
        <v>0</v>
      </c>
      <c r="G337" s="109">
        <f t="shared" si="62"/>
        <v>0</v>
      </c>
      <c r="H337" s="16">
        <f t="shared" si="63"/>
        <v>0</v>
      </c>
      <c r="I337" s="16">
        <f t="shared" si="63"/>
        <v>0</v>
      </c>
      <c r="J337" s="16">
        <f t="shared" si="63"/>
        <v>0</v>
      </c>
      <c r="K337" s="16">
        <f t="shared" si="63"/>
        <v>0</v>
      </c>
      <c r="L337" s="8">
        <f t="shared" si="63"/>
        <v>0</v>
      </c>
    </row>
    <row r="338" spans="1:12" x14ac:dyDescent="0.2">
      <c r="A338" s="77">
        <v>321</v>
      </c>
      <c r="C338" s="184">
        <f t="shared" ref="C338:G347" si="64">IF(C$6&gt;=$A338,C$9,IF(C$7&gt;=$A338,C$10,(C$8&gt;=$A338)*C$11))+(INT(C$5)=$A338)*(C$12+C$13)</f>
        <v>0</v>
      </c>
      <c r="D338" s="80">
        <f t="shared" si="64"/>
        <v>0</v>
      </c>
      <c r="E338" s="80">
        <f t="shared" si="64"/>
        <v>0</v>
      </c>
      <c r="F338" s="80">
        <f t="shared" si="64"/>
        <v>0</v>
      </c>
      <c r="G338" s="109">
        <f t="shared" si="64"/>
        <v>0</v>
      </c>
      <c r="H338" s="16">
        <f t="shared" ref="H338:L347" si="65">IF(H$6&gt;=$A338,H$9,IF(H$7&gt;=$A338,H$10,(H$8&gt;=$A338)*H$11))+(INT(H$5)=$A338)*(H$12+H$13+H$14)</f>
        <v>0</v>
      </c>
      <c r="I338" s="16">
        <f t="shared" si="65"/>
        <v>0</v>
      </c>
      <c r="J338" s="16">
        <f t="shared" si="65"/>
        <v>0</v>
      </c>
      <c r="K338" s="16">
        <f t="shared" si="65"/>
        <v>0</v>
      </c>
      <c r="L338" s="8">
        <f t="shared" si="65"/>
        <v>0</v>
      </c>
    </row>
    <row r="339" spans="1:12" x14ac:dyDescent="0.2">
      <c r="A339" s="77">
        <v>322</v>
      </c>
      <c r="C339" s="184">
        <f t="shared" si="64"/>
        <v>0</v>
      </c>
      <c r="D339" s="80">
        <f t="shared" si="64"/>
        <v>0</v>
      </c>
      <c r="E339" s="80">
        <f t="shared" si="64"/>
        <v>0</v>
      </c>
      <c r="F339" s="80">
        <f t="shared" si="64"/>
        <v>0</v>
      </c>
      <c r="G339" s="109">
        <f t="shared" si="64"/>
        <v>0</v>
      </c>
      <c r="H339" s="16">
        <f t="shared" si="65"/>
        <v>0</v>
      </c>
      <c r="I339" s="16">
        <f t="shared" si="65"/>
        <v>0</v>
      </c>
      <c r="J339" s="16">
        <f t="shared" si="65"/>
        <v>0</v>
      </c>
      <c r="K339" s="16">
        <f t="shared" si="65"/>
        <v>0</v>
      </c>
      <c r="L339" s="8">
        <f t="shared" si="65"/>
        <v>0</v>
      </c>
    </row>
    <row r="340" spans="1:12" x14ac:dyDescent="0.2">
      <c r="A340" s="77">
        <v>323</v>
      </c>
      <c r="C340" s="184">
        <f t="shared" si="64"/>
        <v>0</v>
      </c>
      <c r="D340" s="80">
        <f t="shared" si="64"/>
        <v>0</v>
      </c>
      <c r="E340" s="80">
        <f t="shared" si="64"/>
        <v>0</v>
      </c>
      <c r="F340" s="80">
        <f t="shared" si="64"/>
        <v>0</v>
      </c>
      <c r="G340" s="109">
        <f t="shared" si="64"/>
        <v>0</v>
      </c>
      <c r="H340" s="16">
        <f t="shared" si="65"/>
        <v>0</v>
      </c>
      <c r="I340" s="16">
        <f t="shared" si="65"/>
        <v>0</v>
      </c>
      <c r="J340" s="16">
        <f t="shared" si="65"/>
        <v>0</v>
      </c>
      <c r="K340" s="16">
        <f t="shared" si="65"/>
        <v>0</v>
      </c>
      <c r="L340" s="8">
        <f t="shared" si="65"/>
        <v>0</v>
      </c>
    </row>
    <row r="341" spans="1:12" x14ac:dyDescent="0.2">
      <c r="A341" s="77">
        <v>324</v>
      </c>
      <c r="C341" s="184">
        <f t="shared" si="64"/>
        <v>0</v>
      </c>
      <c r="D341" s="80">
        <f t="shared" si="64"/>
        <v>0</v>
      </c>
      <c r="E341" s="80">
        <f t="shared" si="64"/>
        <v>0</v>
      </c>
      <c r="F341" s="80">
        <f t="shared" si="64"/>
        <v>0</v>
      </c>
      <c r="G341" s="109">
        <f t="shared" si="64"/>
        <v>0</v>
      </c>
      <c r="H341" s="16">
        <f t="shared" si="65"/>
        <v>0</v>
      </c>
      <c r="I341" s="16">
        <f t="shared" si="65"/>
        <v>0</v>
      </c>
      <c r="J341" s="16">
        <f t="shared" si="65"/>
        <v>0</v>
      </c>
      <c r="K341" s="16">
        <f t="shared" si="65"/>
        <v>0</v>
      </c>
      <c r="L341" s="8">
        <f t="shared" si="65"/>
        <v>0</v>
      </c>
    </row>
    <row r="342" spans="1:12" x14ac:dyDescent="0.2">
      <c r="A342" s="77">
        <v>325</v>
      </c>
      <c r="C342" s="184">
        <f t="shared" si="64"/>
        <v>0</v>
      </c>
      <c r="D342" s="80">
        <f t="shared" si="64"/>
        <v>0</v>
      </c>
      <c r="E342" s="80">
        <f t="shared" si="64"/>
        <v>0</v>
      </c>
      <c r="F342" s="80">
        <f t="shared" si="64"/>
        <v>0</v>
      </c>
      <c r="G342" s="109">
        <f t="shared" si="64"/>
        <v>0</v>
      </c>
      <c r="H342" s="16">
        <f t="shared" si="65"/>
        <v>0</v>
      </c>
      <c r="I342" s="16">
        <f t="shared" si="65"/>
        <v>0</v>
      </c>
      <c r="J342" s="16">
        <f t="shared" si="65"/>
        <v>0</v>
      </c>
      <c r="K342" s="16">
        <f t="shared" si="65"/>
        <v>0</v>
      </c>
      <c r="L342" s="8">
        <f t="shared" si="65"/>
        <v>0</v>
      </c>
    </row>
    <row r="343" spans="1:12" x14ac:dyDescent="0.2">
      <c r="A343" s="77">
        <v>326</v>
      </c>
      <c r="C343" s="184">
        <f t="shared" si="64"/>
        <v>0</v>
      </c>
      <c r="D343" s="80">
        <f t="shared" si="64"/>
        <v>0</v>
      </c>
      <c r="E343" s="80">
        <f t="shared" si="64"/>
        <v>0</v>
      </c>
      <c r="F343" s="80">
        <f t="shared" si="64"/>
        <v>0</v>
      </c>
      <c r="G343" s="109">
        <f t="shared" si="64"/>
        <v>0</v>
      </c>
      <c r="H343" s="16">
        <f t="shared" si="65"/>
        <v>0</v>
      </c>
      <c r="I343" s="16">
        <f t="shared" si="65"/>
        <v>0</v>
      </c>
      <c r="J343" s="16">
        <f t="shared" si="65"/>
        <v>0</v>
      </c>
      <c r="K343" s="16">
        <f t="shared" si="65"/>
        <v>0</v>
      </c>
      <c r="L343" s="8">
        <f t="shared" si="65"/>
        <v>0</v>
      </c>
    </row>
    <row r="344" spans="1:12" x14ac:dyDescent="0.2">
      <c r="A344" s="77">
        <v>327</v>
      </c>
      <c r="C344" s="184">
        <f t="shared" si="64"/>
        <v>0</v>
      </c>
      <c r="D344" s="80">
        <f t="shared" si="64"/>
        <v>0</v>
      </c>
      <c r="E344" s="80">
        <f t="shared" si="64"/>
        <v>0</v>
      </c>
      <c r="F344" s="80">
        <f t="shared" si="64"/>
        <v>0</v>
      </c>
      <c r="G344" s="109">
        <f t="shared" si="64"/>
        <v>0</v>
      </c>
      <c r="H344" s="16">
        <f t="shared" si="65"/>
        <v>0</v>
      </c>
      <c r="I344" s="16">
        <f t="shared" si="65"/>
        <v>0</v>
      </c>
      <c r="J344" s="16">
        <f t="shared" si="65"/>
        <v>0</v>
      </c>
      <c r="K344" s="16">
        <f t="shared" si="65"/>
        <v>0</v>
      </c>
      <c r="L344" s="8">
        <f t="shared" si="65"/>
        <v>0</v>
      </c>
    </row>
    <row r="345" spans="1:12" x14ac:dyDescent="0.2">
      <c r="A345" s="77">
        <v>328</v>
      </c>
      <c r="C345" s="184">
        <f t="shared" si="64"/>
        <v>0</v>
      </c>
      <c r="D345" s="80">
        <f t="shared" si="64"/>
        <v>0</v>
      </c>
      <c r="E345" s="80">
        <f t="shared" si="64"/>
        <v>0</v>
      </c>
      <c r="F345" s="80">
        <f t="shared" si="64"/>
        <v>0</v>
      </c>
      <c r="G345" s="109">
        <f t="shared" si="64"/>
        <v>0</v>
      </c>
      <c r="H345" s="16">
        <f t="shared" si="65"/>
        <v>0</v>
      </c>
      <c r="I345" s="16">
        <f t="shared" si="65"/>
        <v>0</v>
      </c>
      <c r="J345" s="16">
        <f t="shared" si="65"/>
        <v>0</v>
      </c>
      <c r="K345" s="16">
        <f t="shared" si="65"/>
        <v>0</v>
      </c>
      <c r="L345" s="8">
        <f t="shared" si="65"/>
        <v>0</v>
      </c>
    </row>
    <row r="346" spans="1:12" x14ac:dyDescent="0.2">
      <c r="A346" s="77">
        <v>329</v>
      </c>
      <c r="C346" s="184">
        <f t="shared" si="64"/>
        <v>0</v>
      </c>
      <c r="D346" s="80">
        <f t="shared" si="64"/>
        <v>0</v>
      </c>
      <c r="E346" s="80">
        <f t="shared" si="64"/>
        <v>0</v>
      </c>
      <c r="F346" s="80">
        <f t="shared" si="64"/>
        <v>0</v>
      </c>
      <c r="G346" s="109">
        <f t="shared" si="64"/>
        <v>0</v>
      </c>
      <c r="H346" s="16">
        <f t="shared" si="65"/>
        <v>0</v>
      </c>
      <c r="I346" s="16">
        <f t="shared" si="65"/>
        <v>0</v>
      </c>
      <c r="J346" s="16">
        <f t="shared" si="65"/>
        <v>0</v>
      </c>
      <c r="K346" s="16">
        <f t="shared" si="65"/>
        <v>0</v>
      </c>
      <c r="L346" s="8">
        <f t="shared" si="65"/>
        <v>0</v>
      </c>
    </row>
    <row r="347" spans="1:12" x14ac:dyDescent="0.2">
      <c r="A347" s="77">
        <v>330</v>
      </c>
      <c r="C347" s="184">
        <f t="shared" si="64"/>
        <v>0</v>
      </c>
      <c r="D347" s="80">
        <f t="shared" si="64"/>
        <v>0</v>
      </c>
      <c r="E347" s="80">
        <f t="shared" si="64"/>
        <v>0</v>
      </c>
      <c r="F347" s="80">
        <f t="shared" si="64"/>
        <v>0</v>
      </c>
      <c r="G347" s="109">
        <f t="shared" si="64"/>
        <v>0</v>
      </c>
      <c r="H347" s="16">
        <f t="shared" si="65"/>
        <v>0</v>
      </c>
      <c r="I347" s="16">
        <f t="shared" si="65"/>
        <v>0</v>
      </c>
      <c r="J347" s="16">
        <f t="shared" si="65"/>
        <v>0</v>
      </c>
      <c r="K347" s="16">
        <f t="shared" si="65"/>
        <v>0</v>
      </c>
      <c r="L347" s="8">
        <f t="shared" si="65"/>
        <v>0</v>
      </c>
    </row>
    <row r="348" spans="1:12" x14ac:dyDescent="0.2">
      <c r="A348" s="77">
        <v>331</v>
      </c>
      <c r="C348" s="184">
        <f t="shared" ref="C348:G357" si="66">IF(C$6&gt;=$A348,C$9,IF(C$7&gt;=$A348,C$10,(C$8&gt;=$A348)*C$11))+(INT(C$5)=$A348)*(C$12+C$13)</f>
        <v>0</v>
      </c>
      <c r="D348" s="80">
        <f t="shared" si="66"/>
        <v>0</v>
      </c>
      <c r="E348" s="80">
        <f t="shared" si="66"/>
        <v>0</v>
      </c>
      <c r="F348" s="80">
        <f t="shared" si="66"/>
        <v>0</v>
      </c>
      <c r="G348" s="109">
        <f t="shared" si="66"/>
        <v>0</v>
      </c>
      <c r="H348" s="16">
        <f t="shared" ref="H348:L357" si="67">IF(H$6&gt;=$A348,H$9,IF(H$7&gt;=$A348,H$10,(H$8&gt;=$A348)*H$11))+(INT(H$5)=$A348)*(H$12+H$13+H$14)</f>
        <v>0</v>
      </c>
      <c r="I348" s="16">
        <f t="shared" si="67"/>
        <v>0</v>
      </c>
      <c r="J348" s="16">
        <f t="shared" si="67"/>
        <v>0</v>
      </c>
      <c r="K348" s="16">
        <f t="shared" si="67"/>
        <v>0</v>
      </c>
      <c r="L348" s="8">
        <f t="shared" si="67"/>
        <v>0</v>
      </c>
    </row>
    <row r="349" spans="1:12" x14ac:dyDescent="0.2">
      <c r="A349" s="77">
        <v>332</v>
      </c>
      <c r="C349" s="184">
        <f t="shared" si="66"/>
        <v>0</v>
      </c>
      <c r="D349" s="80">
        <f t="shared" si="66"/>
        <v>0</v>
      </c>
      <c r="E349" s="80">
        <f t="shared" si="66"/>
        <v>0</v>
      </c>
      <c r="F349" s="80">
        <f t="shared" si="66"/>
        <v>0</v>
      </c>
      <c r="G349" s="109">
        <f t="shared" si="66"/>
        <v>0</v>
      </c>
      <c r="H349" s="16">
        <f t="shared" si="67"/>
        <v>0</v>
      </c>
      <c r="I349" s="16">
        <f t="shared" si="67"/>
        <v>0</v>
      </c>
      <c r="J349" s="16">
        <f t="shared" si="67"/>
        <v>0</v>
      </c>
      <c r="K349" s="16">
        <f t="shared" si="67"/>
        <v>0</v>
      </c>
      <c r="L349" s="8">
        <f t="shared" si="67"/>
        <v>0</v>
      </c>
    </row>
    <row r="350" spans="1:12" x14ac:dyDescent="0.2">
      <c r="A350" s="77">
        <v>333</v>
      </c>
      <c r="C350" s="184">
        <f t="shared" si="66"/>
        <v>0</v>
      </c>
      <c r="D350" s="80">
        <f t="shared" si="66"/>
        <v>0</v>
      </c>
      <c r="E350" s="80">
        <f t="shared" si="66"/>
        <v>0</v>
      </c>
      <c r="F350" s="80">
        <f t="shared" si="66"/>
        <v>0</v>
      </c>
      <c r="G350" s="109">
        <f t="shared" si="66"/>
        <v>0</v>
      </c>
      <c r="H350" s="16">
        <f t="shared" si="67"/>
        <v>0</v>
      </c>
      <c r="I350" s="16">
        <f t="shared" si="67"/>
        <v>0</v>
      </c>
      <c r="J350" s="16">
        <f t="shared" si="67"/>
        <v>0</v>
      </c>
      <c r="K350" s="16">
        <f t="shared" si="67"/>
        <v>0</v>
      </c>
      <c r="L350" s="8">
        <f t="shared" si="67"/>
        <v>0</v>
      </c>
    </row>
    <row r="351" spans="1:12" x14ac:dyDescent="0.2">
      <c r="A351" s="77">
        <v>334</v>
      </c>
      <c r="C351" s="184">
        <f t="shared" si="66"/>
        <v>0</v>
      </c>
      <c r="D351" s="80">
        <f t="shared" si="66"/>
        <v>0</v>
      </c>
      <c r="E351" s="80">
        <f t="shared" si="66"/>
        <v>0</v>
      </c>
      <c r="F351" s="80">
        <f t="shared" si="66"/>
        <v>0</v>
      </c>
      <c r="G351" s="109">
        <f t="shared" si="66"/>
        <v>0</v>
      </c>
      <c r="H351" s="16">
        <f t="shared" si="67"/>
        <v>0</v>
      </c>
      <c r="I351" s="16">
        <f t="shared" si="67"/>
        <v>0</v>
      </c>
      <c r="J351" s="16">
        <f t="shared" si="67"/>
        <v>0</v>
      </c>
      <c r="K351" s="16">
        <f t="shared" si="67"/>
        <v>0</v>
      </c>
      <c r="L351" s="8">
        <f t="shared" si="67"/>
        <v>0</v>
      </c>
    </row>
    <row r="352" spans="1:12" x14ac:dyDescent="0.2">
      <c r="A352" s="77">
        <v>335</v>
      </c>
      <c r="C352" s="184">
        <f t="shared" si="66"/>
        <v>0</v>
      </c>
      <c r="D352" s="80">
        <f t="shared" si="66"/>
        <v>0</v>
      </c>
      <c r="E352" s="80">
        <f t="shared" si="66"/>
        <v>0</v>
      </c>
      <c r="F352" s="80">
        <f t="shared" si="66"/>
        <v>0</v>
      </c>
      <c r="G352" s="109">
        <f t="shared" si="66"/>
        <v>0</v>
      </c>
      <c r="H352" s="16">
        <f t="shared" si="67"/>
        <v>0</v>
      </c>
      <c r="I352" s="16">
        <f t="shared" si="67"/>
        <v>0</v>
      </c>
      <c r="J352" s="16">
        <f t="shared" si="67"/>
        <v>0</v>
      </c>
      <c r="K352" s="16">
        <f t="shared" si="67"/>
        <v>0</v>
      </c>
      <c r="L352" s="8">
        <f t="shared" si="67"/>
        <v>0</v>
      </c>
    </row>
    <row r="353" spans="1:12" x14ac:dyDescent="0.2">
      <c r="A353" s="77">
        <v>336</v>
      </c>
      <c r="C353" s="184">
        <f t="shared" si="66"/>
        <v>0</v>
      </c>
      <c r="D353" s="80">
        <f t="shared" si="66"/>
        <v>0</v>
      </c>
      <c r="E353" s="80">
        <f t="shared" si="66"/>
        <v>0</v>
      </c>
      <c r="F353" s="80">
        <f t="shared" si="66"/>
        <v>0</v>
      </c>
      <c r="G353" s="109">
        <f t="shared" si="66"/>
        <v>0</v>
      </c>
      <c r="H353" s="16">
        <f t="shared" si="67"/>
        <v>0</v>
      </c>
      <c r="I353" s="16">
        <f t="shared" si="67"/>
        <v>0</v>
      </c>
      <c r="J353" s="16">
        <f t="shared" si="67"/>
        <v>0</v>
      </c>
      <c r="K353" s="16">
        <f t="shared" si="67"/>
        <v>0</v>
      </c>
      <c r="L353" s="8">
        <f t="shared" si="67"/>
        <v>0</v>
      </c>
    </row>
    <row r="354" spans="1:12" x14ac:dyDescent="0.2">
      <c r="A354" s="77">
        <v>337</v>
      </c>
      <c r="C354" s="184">
        <f t="shared" si="66"/>
        <v>0</v>
      </c>
      <c r="D354" s="80">
        <f t="shared" si="66"/>
        <v>0</v>
      </c>
      <c r="E354" s="80">
        <f t="shared" si="66"/>
        <v>0</v>
      </c>
      <c r="F354" s="80">
        <f t="shared" si="66"/>
        <v>0</v>
      </c>
      <c r="G354" s="109">
        <f t="shared" si="66"/>
        <v>0</v>
      </c>
      <c r="H354" s="16">
        <f t="shared" si="67"/>
        <v>0</v>
      </c>
      <c r="I354" s="16">
        <f t="shared" si="67"/>
        <v>0</v>
      </c>
      <c r="J354" s="16">
        <f t="shared" si="67"/>
        <v>0</v>
      </c>
      <c r="K354" s="16">
        <f t="shared" si="67"/>
        <v>0</v>
      </c>
      <c r="L354" s="8">
        <f t="shared" si="67"/>
        <v>0</v>
      </c>
    </row>
    <row r="355" spans="1:12" x14ac:dyDescent="0.2">
      <c r="A355" s="77">
        <v>338</v>
      </c>
      <c r="C355" s="184">
        <f t="shared" si="66"/>
        <v>0</v>
      </c>
      <c r="D355" s="80">
        <f t="shared" si="66"/>
        <v>0</v>
      </c>
      <c r="E355" s="80">
        <f t="shared" si="66"/>
        <v>0</v>
      </c>
      <c r="F355" s="80">
        <f t="shared" si="66"/>
        <v>0</v>
      </c>
      <c r="G355" s="109">
        <f t="shared" si="66"/>
        <v>0</v>
      </c>
      <c r="H355" s="16">
        <f t="shared" si="67"/>
        <v>0</v>
      </c>
      <c r="I355" s="16">
        <f t="shared" si="67"/>
        <v>0</v>
      </c>
      <c r="J355" s="16">
        <f t="shared" si="67"/>
        <v>0</v>
      </c>
      <c r="K355" s="16">
        <f t="shared" si="67"/>
        <v>0</v>
      </c>
      <c r="L355" s="8">
        <f t="shared" si="67"/>
        <v>0</v>
      </c>
    </row>
    <row r="356" spans="1:12" x14ac:dyDescent="0.2">
      <c r="A356" s="77">
        <v>339</v>
      </c>
      <c r="C356" s="184">
        <f t="shared" si="66"/>
        <v>0</v>
      </c>
      <c r="D356" s="80">
        <f t="shared" si="66"/>
        <v>0</v>
      </c>
      <c r="E356" s="80">
        <f t="shared" si="66"/>
        <v>0</v>
      </c>
      <c r="F356" s="80">
        <f t="shared" si="66"/>
        <v>0</v>
      </c>
      <c r="G356" s="109">
        <f t="shared" si="66"/>
        <v>0</v>
      </c>
      <c r="H356" s="16">
        <f t="shared" si="67"/>
        <v>0</v>
      </c>
      <c r="I356" s="16">
        <f t="shared" si="67"/>
        <v>0</v>
      </c>
      <c r="J356" s="16">
        <f t="shared" si="67"/>
        <v>0</v>
      </c>
      <c r="K356" s="16">
        <f t="shared" si="67"/>
        <v>0</v>
      </c>
      <c r="L356" s="8">
        <f t="shared" si="67"/>
        <v>0</v>
      </c>
    </row>
    <row r="357" spans="1:12" x14ac:dyDescent="0.2">
      <c r="A357" s="77">
        <v>340</v>
      </c>
      <c r="C357" s="184">
        <f t="shared" si="66"/>
        <v>0</v>
      </c>
      <c r="D357" s="80">
        <f t="shared" si="66"/>
        <v>0</v>
      </c>
      <c r="E357" s="80">
        <f t="shared" si="66"/>
        <v>0</v>
      </c>
      <c r="F357" s="80">
        <f t="shared" si="66"/>
        <v>0</v>
      </c>
      <c r="G357" s="109">
        <f t="shared" si="66"/>
        <v>0</v>
      </c>
      <c r="H357" s="16">
        <f t="shared" si="67"/>
        <v>0</v>
      </c>
      <c r="I357" s="16">
        <f t="shared" si="67"/>
        <v>0</v>
      </c>
      <c r="J357" s="16">
        <f t="shared" si="67"/>
        <v>0</v>
      </c>
      <c r="K357" s="16">
        <f t="shared" si="67"/>
        <v>0</v>
      </c>
      <c r="L357" s="8">
        <f t="shared" si="67"/>
        <v>0</v>
      </c>
    </row>
    <row r="358" spans="1:12" x14ac:dyDescent="0.2">
      <c r="A358" s="77">
        <v>341</v>
      </c>
      <c r="C358" s="184">
        <f t="shared" ref="C358:G367" si="68">IF(C$6&gt;=$A358,C$9,IF(C$7&gt;=$A358,C$10,(C$8&gt;=$A358)*C$11))+(INT(C$5)=$A358)*(C$12+C$13)</f>
        <v>0</v>
      </c>
      <c r="D358" s="80">
        <f t="shared" si="68"/>
        <v>0</v>
      </c>
      <c r="E358" s="80">
        <f t="shared" si="68"/>
        <v>0</v>
      </c>
      <c r="F358" s="80">
        <f t="shared" si="68"/>
        <v>0</v>
      </c>
      <c r="G358" s="109">
        <f t="shared" si="68"/>
        <v>0</v>
      </c>
      <c r="H358" s="16">
        <f t="shared" ref="H358:L367" si="69">IF(H$6&gt;=$A358,H$9,IF(H$7&gt;=$A358,H$10,(H$8&gt;=$A358)*H$11))+(INT(H$5)=$A358)*(H$12+H$13+H$14)</f>
        <v>0</v>
      </c>
      <c r="I358" s="16">
        <f t="shared" si="69"/>
        <v>0</v>
      </c>
      <c r="J358" s="16">
        <f t="shared" si="69"/>
        <v>0</v>
      </c>
      <c r="K358" s="16">
        <f t="shared" si="69"/>
        <v>0</v>
      </c>
      <c r="L358" s="8">
        <f t="shared" si="69"/>
        <v>0</v>
      </c>
    </row>
    <row r="359" spans="1:12" x14ac:dyDescent="0.2">
      <c r="A359" s="77">
        <v>342</v>
      </c>
      <c r="C359" s="184">
        <f t="shared" si="68"/>
        <v>0</v>
      </c>
      <c r="D359" s="80">
        <f t="shared" si="68"/>
        <v>0</v>
      </c>
      <c r="E359" s="80">
        <f t="shared" si="68"/>
        <v>0</v>
      </c>
      <c r="F359" s="80">
        <f t="shared" si="68"/>
        <v>0</v>
      </c>
      <c r="G359" s="109">
        <f t="shared" si="68"/>
        <v>0</v>
      </c>
      <c r="H359" s="16">
        <f t="shared" si="69"/>
        <v>0</v>
      </c>
      <c r="I359" s="16">
        <f t="shared" si="69"/>
        <v>0</v>
      </c>
      <c r="J359" s="16">
        <f t="shared" si="69"/>
        <v>0</v>
      </c>
      <c r="K359" s="16">
        <f t="shared" si="69"/>
        <v>0</v>
      </c>
      <c r="L359" s="8">
        <f t="shared" si="69"/>
        <v>0</v>
      </c>
    </row>
    <row r="360" spans="1:12" x14ac:dyDescent="0.2">
      <c r="A360" s="77">
        <v>343</v>
      </c>
      <c r="C360" s="184">
        <f t="shared" si="68"/>
        <v>0</v>
      </c>
      <c r="D360" s="80">
        <f t="shared" si="68"/>
        <v>0</v>
      </c>
      <c r="E360" s="80">
        <f t="shared" si="68"/>
        <v>0</v>
      </c>
      <c r="F360" s="80">
        <f t="shared" si="68"/>
        <v>0</v>
      </c>
      <c r="G360" s="109">
        <f t="shared" si="68"/>
        <v>0</v>
      </c>
      <c r="H360" s="16">
        <f t="shared" si="69"/>
        <v>0</v>
      </c>
      <c r="I360" s="16">
        <f t="shared" si="69"/>
        <v>0</v>
      </c>
      <c r="J360" s="16">
        <f t="shared" si="69"/>
        <v>0</v>
      </c>
      <c r="K360" s="16">
        <f t="shared" si="69"/>
        <v>0</v>
      </c>
      <c r="L360" s="8">
        <f t="shared" si="69"/>
        <v>0</v>
      </c>
    </row>
    <row r="361" spans="1:12" x14ac:dyDescent="0.2">
      <c r="A361" s="77">
        <v>344</v>
      </c>
      <c r="C361" s="184">
        <f t="shared" si="68"/>
        <v>0</v>
      </c>
      <c r="D361" s="80">
        <f t="shared" si="68"/>
        <v>0</v>
      </c>
      <c r="E361" s="80">
        <f t="shared" si="68"/>
        <v>0</v>
      </c>
      <c r="F361" s="80">
        <f t="shared" si="68"/>
        <v>0</v>
      </c>
      <c r="G361" s="109">
        <f t="shared" si="68"/>
        <v>0</v>
      </c>
      <c r="H361" s="16">
        <f t="shared" si="69"/>
        <v>0</v>
      </c>
      <c r="I361" s="16">
        <f t="shared" si="69"/>
        <v>0</v>
      </c>
      <c r="J361" s="16">
        <f t="shared" si="69"/>
        <v>0</v>
      </c>
      <c r="K361" s="16">
        <f t="shared" si="69"/>
        <v>0</v>
      </c>
      <c r="L361" s="8">
        <f t="shared" si="69"/>
        <v>0</v>
      </c>
    </row>
    <row r="362" spans="1:12" x14ac:dyDescent="0.2">
      <c r="A362" s="77">
        <v>345</v>
      </c>
      <c r="C362" s="184">
        <f t="shared" si="68"/>
        <v>0</v>
      </c>
      <c r="D362" s="80">
        <f t="shared" si="68"/>
        <v>0</v>
      </c>
      <c r="E362" s="80">
        <f t="shared" si="68"/>
        <v>0</v>
      </c>
      <c r="F362" s="80">
        <f t="shared" si="68"/>
        <v>0</v>
      </c>
      <c r="G362" s="109">
        <f t="shared" si="68"/>
        <v>0</v>
      </c>
      <c r="H362" s="16">
        <f t="shared" si="69"/>
        <v>0</v>
      </c>
      <c r="I362" s="16">
        <f t="shared" si="69"/>
        <v>0</v>
      </c>
      <c r="J362" s="16">
        <f t="shared" si="69"/>
        <v>0</v>
      </c>
      <c r="K362" s="16">
        <f t="shared" si="69"/>
        <v>0</v>
      </c>
      <c r="L362" s="8">
        <f t="shared" si="69"/>
        <v>0</v>
      </c>
    </row>
    <row r="363" spans="1:12" x14ac:dyDescent="0.2">
      <c r="A363" s="77">
        <v>346</v>
      </c>
      <c r="C363" s="184">
        <f t="shared" si="68"/>
        <v>0</v>
      </c>
      <c r="D363" s="80">
        <f t="shared" si="68"/>
        <v>0</v>
      </c>
      <c r="E363" s="80">
        <f t="shared" si="68"/>
        <v>0</v>
      </c>
      <c r="F363" s="80">
        <f t="shared" si="68"/>
        <v>0</v>
      </c>
      <c r="G363" s="109">
        <f t="shared" si="68"/>
        <v>0</v>
      </c>
      <c r="H363" s="16">
        <f t="shared" si="69"/>
        <v>0</v>
      </c>
      <c r="I363" s="16">
        <f t="shared" si="69"/>
        <v>0</v>
      </c>
      <c r="J363" s="16">
        <f t="shared" si="69"/>
        <v>0</v>
      </c>
      <c r="K363" s="16">
        <f t="shared" si="69"/>
        <v>0</v>
      </c>
      <c r="L363" s="8">
        <f t="shared" si="69"/>
        <v>0</v>
      </c>
    </row>
    <row r="364" spans="1:12" x14ac:dyDescent="0.2">
      <c r="A364" s="77">
        <v>347</v>
      </c>
      <c r="C364" s="184">
        <f t="shared" si="68"/>
        <v>0</v>
      </c>
      <c r="D364" s="80">
        <f t="shared" si="68"/>
        <v>0</v>
      </c>
      <c r="E364" s="80">
        <f t="shared" si="68"/>
        <v>0</v>
      </c>
      <c r="F364" s="80">
        <f t="shared" si="68"/>
        <v>0</v>
      </c>
      <c r="G364" s="109">
        <f t="shared" si="68"/>
        <v>0</v>
      </c>
      <c r="H364" s="16">
        <f t="shared" si="69"/>
        <v>0</v>
      </c>
      <c r="I364" s="16">
        <f t="shared" si="69"/>
        <v>0</v>
      </c>
      <c r="J364" s="16">
        <f t="shared" si="69"/>
        <v>0</v>
      </c>
      <c r="K364" s="16">
        <f t="shared" si="69"/>
        <v>0</v>
      </c>
      <c r="L364" s="8">
        <f t="shared" si="69"/>
        <v>0</v>
      </c>
    </row>
    <row r="365" spans="1:12" x14ac:dyDescent="0.2">
      <c r="A365" s="77">
        <v>348</v>
      </c>
      <c r="C365" s="184">
        <f t="shared" si="68"/>
        <v>0</v>
      </c>
      <c r="D365" s="80">
        <f t="shared" si="68"/>
        <v>0</v>
      </c>
      <c r="E365" s="80">
        <f t="shared" si="68"/>
        <v>0</v>
      </c>
      <c r="F365" s="80">
        <f t="shared" si="68"/>
        <v>0</v>
      </c>
      <c r="G365" s="109">
        <f t="shared" si="68"/>
        <v>0</v>
      </c>
      <c r="H365" s="16">
        <f t="shared" si="69"/>
        <v>0</v>
      </c>
      <c r="I365" s="16">
        <f t="shared" si="69"/>
        <v>0</v>
      </c>
      <c r="J365" s="16">
        <f t="shared" si="69"/>
        <v>0</v>
      </c>
      <c r="K365" s="16">
        <f t="shared" si="69"/>
        <v>0</v>
      </c>
      <c r="L365" s="8">
        <f t="shared" si="69"/>
        <v>0</v>
      </c>
    </row>
    <row r="366" spans="1:12" x14ac:dyDescent="0.2">
      <c r="A366" s="77">
        <v>349</v>
      </c>
      <c r="C366" s="184">
        <f t="shared" si="68"/>
        <v>0</v>
      </c>
      <c r="D366" s="80">
        <f t="shared" si="68"/>
        <v>0</v>
      </c>
      <c r="E366" s="80">
        <f t="shared" si="68"/>
        <v>0</v>
      </c>
      <c r="F366" s="80">
        <f t="shared" si="68"/>
        <v>0</v>
      </c>
      <c r="G366" s="109">
        <f t="shared" si="68"/>
        <v>0</v>
      </c>
      <c r="H366" s="16">
        <f t="shared" si="69"/>
        <v>0</v>
      </c>
      <c r="I366" s="16">
        <f t="shared" si="69"/>
        <v>0</v>
      </c>
      <c r="J366" s="16">
        <f t="shared" si="69"/>
        <v>0</v>
      </c>
      <c r="K366" s="16">
        <f t="shared" si="69"/>
        <v>0</v>
      </c>
      <c r="L366" s="8">
        <f t="shared" si="69"/>
        <v>0</v>
      </c>
    </row>
    <row r="367" spans="1:12" x14ac:dyDescent="0.2">
      <c r="A367" s="77">
        <v>350</v>
      </c>
      <c r="C367" s="184">
        <f t="shared" si="68"/>
        <v>0</v>
      </c>
      <c r="D367" s="80">
        <f t="shared" si="68"/>
        <v>0</v>
      </c>
      <c r="E367" s="80">
        <f t="shared" si="68"/>
        <v>0</v>
      </c>
      <c r="F367" s="80">
        <f t="shared" si="68"/>
        <v>0</v>
      </c>
      <c r="G367" s="109">
        <f t="shared" si="68"/>
        <v>0</v>
      </c>
      <c r="H367" s="16">
        <f t="shared" si="69"/>
        <v>0</v>
      </c>
      <c r="I367" s="16">
        <f t="shared" si="69"/>
        <v>0</v>
      </c>
      <c r="J367" s="16">
        <f t="shared" si="69"/>
        <v>0</v>
      </c>
      <c r="K367" s="16">
        <f t="shared" si="69"/>
        <v>0</v>
      </c>
      <c r="L367" s="8">
        <f t="shared" si="69"/>
        <v>0</v>
      </c>
    </row>
    <row r="368" spans="1:12" x14ac:dyDescent="0.2">
      <c r="A368" s="77">
        <v>351</v>
      </c>
      <c r="C368" s="184">
        <f t="shared" ref="C368:G377" si="70">IF(C$6&gt;=$A368,C$9,IF(C$7&gt;=$A368,C$10,(C$8&gt;=$A368)*C$11))+(INT(C$5)=$A368)*(C$12+C$13)</f>
        <v>0</v>
      </c>
      <c r="D368" s="80">
        <f t="shared" si="70"/>
        <v>0</v>
      </c>
      <c r="E368" s="80">
        <f t="shared" si="70"/>
        <v>0</v>
      </c>
      <c r="F368" s="80">
        <f t="shared" si="70"/>
        <v>0</v>
      </c>
      <c r="G368" s="109">
        <f t="shared" si="70"/>
        <v>0</v>
      </c>
      <c r="H368" s="16">
        <f t="shared" ref="H368:L377" si="71">IF(H$6&gt;=$A368,H$9,IF(H$7&gt;=$A368,H$10,(H$8&gt;=$A368)*H$11))+(INT(H$5)=$A368)*(H$12+H$13+H$14)</f>
        <v>0</v>
      </c>
      <c r="I368" s="16">
        <f t="shared" si="71"/>
        <v>0</v>
      </c>
      <c r="J368" s="16">
        <f t="shared" si="71"/>
        <v>0</v>
      </c>
      <c r="K368" s="16">
        <f t="shared" si="71"/>
        <v>0</v>
      </c>
      <c r="L368" s="8">
        <f t="shared" si="71"/>
        <v>0</v>
      </c>
    </row>
    <row r="369" spans="1:12" x14ac:dyDescent="0.2">
      <c r="A369" s="77">
        <v>352</v>
      </c>
      <c r="C369" s="184">
        <f t="shared" si="70"/>
        <v>0</v>
      </c>
      <c r="D369" s="80">
        <f t="shared" si="70"/>
        <v>0</v>
      </c>
      <c r="E369" s="80">
        <f t="shared" si="70"/>
        <v>0</v>
      </c>
      <c r="F369" s="80">
        <f t="shared" si="70"/>
        <v>0</v>
      </c>
      <c r="G369" s="109">
        <f t="shared" si="70"/>
        <v>0</v>
      </c>
      <c r="H369" s="16">
        <f t="shared" si="71"/>
        <v>0</v>
      </c>
      <c r="I369" s="16">
        <f t="shared" si="71"/>
        <v>0</v>
      </c>
      <c r="J369" s="16">
        <f t="shared" si="71"/>
        <v>0</v>
      </c>
      <c r="K369" s="16">
        <f t="shared" si="71"/>
        <v>0</v>
      </c>
      <c r="L369" s="8">
        <f t="shared" si="71"/>
        <v>0</v>
      </c>
    </row>
    <row r="370" spans="1:12" x14ac:dyDescent="0.2">
      <c r="A370" s="77">
        <v>353</v>
      </c>
      <c r="C370" s="184">
        <f t="shared" si="70"/>
        <v>0</v>
      </c>
      <c r="D370" s="80">
        <f t="shared" si="70"/>
        <v>0</v>
      </c>
      <c r="E370" s="80">
        <f t="shared" si="70"/>
        <v>0</v>
      </c>
      <c r="F370" s="80">
        <f t="shared" si="70"/>
        <v>0</v>
      </c>
      <c r="G370" s="109">
        <f t="shared" si="70"/>
        <v>0</v>
      </c>
      <c r="H370" s="16">
        <f t="shared" si="71"/>
        <v>0</v>
      </c>
      <c r="I370" s="16">
        <f t="shared" si="71"/>
        <v>0</v>
      </c>
      <c r="J370" s="16">
        <f t="shared" si="71"/>
        <v>0</v>
      </c>
      <c r="K370" s="16">
        <f t="shared" si="71"/>
        <v>0</v>
      </c>
      <c r="L370" s="8">
        <f t="shared" si="71"/>
        <v>0</v>
      </c>
    </row>
    <row r="371" spans="1:12" x14ac:dyDescent="0.2">
      <c r="A371" s="77">
        <v>354</v>
      </c>
      <c r="C371" s="184">
        <f t="shared" si="70"/>
        <v>0</v>
      </c>
      <c r="D371" s="80">
        <f t="shared" si="70"/>
        <v>0</v>
      </c>
      <c r="E371" s="80">
        <f t="shared" si="70"/>
        <v>0</v>
      </c>
      <c r="F371" s="80">
        <f t="shared" si="70"/>
        <v>0</v>
      </c>
      <c r="G371" s="109">
        <f t="shared" si="70"/>
        <v>0</v>
      </c>
      <c r="H371" s="16">
        <f t="shared" si="71"/>
        <v>0</v>
      </c>
      <c r="I371" s="16">
        <f t="shared" si="71"/>
        <v>0</v>
      </c>
      <c r="J371" s="16">
        <f t="shared" si="71"/>
        <v>0</v>
      </c>
      <c r="K371" s="16">
        <f t="shared" si="71"/>
        <v>0</v>
      </c>
      <c r="L371" s="8">
        <f t="shared" si="71"/>
        <v>0</v>
      </c>
    </row>
    <row r="372" spans="1:12" x14ac:dyDescent="0.2">
      <c r="A372" s="77">
        <v>355</v>
      </c>
      <c r="C372" s="184">
        <f t="shared" si="70"/>
        <v>0</v>
      </c>
      <c r="D372" s="80">
        <f t="shared" si="70"/>
        <v>0</v>
      </c>
      <c r="E372" s="80">
        <f t="shared" si="70"/>
        <v>0</v>
      </c>
      <c r="F372" s="80">
        <f t="shared" si="70"/>
        <v>0</v>
      </c>
      <c r="G372" s="109">
        <f t="shared" si="70"/>
        <v>0</v>
      </c>
      <c r="H372" s="16">
        <f t="shared" si="71"/>
        <v>0</v>
      </c>
      <c r="I372" s="16">
        <f t="shared" si="71"/>
        <v>0</v>
      </c>
      <c r="J372" s="16">
        <f t="shared" si="71"/>
        <v>0</v>
      </c>
      <c r="K372" s="16">
        <f t="shared" si="71"/>
        <v>0</v>
      </c>
      <c r="L372" s="8">
        <f t="shared" si="71"/>
        <v>0</v>
      </c>
    </row>
    <row r="373" spans="1:12" x14ac:dyDescent="0.2">
      <c r="A373" s="77">
        <v>356</v>
      </c>
      <c r="C373" s="184">
        <f t="shared" si="70"/>
        <v>0</v>
      </c>
      <c r="D373" s="80">
        <f t="shared" si="70"/>
        <v>0</v>
      </c>
      <c r="E373" s="80">
        <f t="shared" si="70"/>
        <v>0</v>
      </c>
      <c r="F373" s="80">
        <f t="shared" si="70"/>
        <v>0</v>
      </c>
      <c r="G373" s="109">
        <f t="shared" si="70"/>
        <v>0</v>
      </c>
      <c r="H373" s="16">
        <f t="shared" si="71"/>
        <v>0</v>
      </c>
      <c r="I373" s="16">
        <f t="shared" si="71"/>
        <v>0</v>
      </c>
      <c r="J373" s="16">
        <f t="shared" si="71"/>
        <v>0</v>
      </c>
      <c r="K373" s="16">
        <f t="shared" si="71"/>
        <v>0</v>
      </c>
      <c r="L373" s="8">
        <f t="shared" si="71"/>
        <v>0</v>
      </c>
    </row>
    <row r="374" spans="1:12" x14ac:dyDescent="0.2">
      <c r="A374" s="77">
        <v>357</v>
      </c>
      <c r="C374" s="184">
        <f t="shared" si="70"/>
        <v>0</v>
      </c>
      <c r="D374" s="80">
        <f t="shared" si="70"/>
        <v>0</v>
      </c>
      <c r="E374" s="80">
        <f t="shared" si="70"/>
        <v>0</v>
      </c>
      <c r="F374" s="80">
        <f t="shared" si="70"/>
        <v>0</v>
      </c>
      <c r="G374" s="109">
        <f t="shared" si="70"/>
        <v>0</v>
      </c>
      <c r="H374" s="16">
        <f t="shared" si="71"/>
        <v>0</v>
      </c>
      <c r="I374" s="16">
        <f t="shared" si="71"/>
        <v>0</v>
      </c>
      <c r="J374" s="16">
        <f t="shared" si="71"/>
        <v>0</v>
      </c>
      <c r="K374" s="16">
        <f t="shared" si="71"/>
        <v>0</v>
      </c>
      <c r="L374" s="8">
        <f t="shared" si="71"/>
        <v>0</v>
      </c>
    </row>
    <row r="375" spans="1:12" x14ac:dyDescent="0.2">
      <c r="A375" s="77">
        <v>358</v>
      </c>
      <c r="C375" s="184">
        <f t="shared" si="70"/>
        <v>0</v>
      </c>
      <c r="D375" s="80">
        <f t="shared" si="70"/>
        <v>0</v>
      </c>
      <c r="E375" s="80">
        <f t="shared" si="70"/>
        <v>0</v>
      </c>
      <c r="F375" s="80">
        <f t="shared" si="70"/>
        <v>0</v>
      </c>
      <c r="G375" s="109">
        <f t="shared" si="70"/>
        <v>0</v>
      </c>
      <c r="H375" s="16">
        <f t="shared" si="71"/>
        <v>0</v>
      </c>
      <c r="I375" s="16">
        <f t="shared" si="71"/>
        <v>0</v>
      </c>
      <c r="J375" s="16">
        <f t="shared" si="71"/>
        <v>0</v>
      </c>
      <c r="K375" s="16">
        <f t="shared" si="71"/>
        <v>0</v>
      </c>
      <c r="L375" s="8">
        <f t="shared" si="71"/>
        <v>0</v>
      </c>
    </row>
    <row r="376" spans="1:12" x14ac:dyDescent="0.2">
      <c r="A376" s="77">
        <v>359</v>
      </c>
      <c r="C376" s="184">
        <f t="shared" si="70"/>
        <v>0</v>
      </c>
      <c r="D376" s="80">
        <f t="shared" si="70"/>
        <v>0</v>
      </c>
      <c r="E376" s="80">
        <f t="shared" si="70"/>
        <v>0</v>
      </c>
      <c r="F376" s="80">
        <f t="shared" si="70"/>
        <v>0</v>
      </c>
      <c r="G376" s="109">
        <f t="shared" si="70"/>
        <v>0</v>
      </c>
      <c r="H376" s="16">
        <f t="shared" si="71"/>
        <v>0</v>
      </c>
      <c r="I376" s="16">
        <f t="shared" si="71"/>
        <v>0</v>
      </c>
      <c r="J376" s="16">
        <f t="shared" si="71"/>
        <v>0</v>
      </c>
      <c r="K376" s="16">
        <f t="shared" si="71"/>
        <v>0</v>
      </c>
      <c r="L376" s="8">
        <f t="shared" si="71"/>
        <v>0</v>
      </c>
    </row>
    <row r="377" spans="1:12" x14ac:dyDescent="0.2">
      <c r="A377" s="77">
        <v>360</v>
      </c>
      <c r="C377" s="184">
        <f t="shared" si="70"/>
        <v>0</v>
      </c>
      <c r="D377" s="80">
        <f t="shared" si="70"/>
        <v>0</v>
      </c>
      <c r="E377" s="80">
        <f t="shared" si="70"/>
        <v>0</v>
      </c>
      <c r="F377" s="80">
        <f t="shared" si="70"/>
        <v>0</v>
      </c>
      <c r="G377" s="109">
        <f t="shared" si="70"/>
        <v>0</v>
      </c>
      <c r="H377" s="16">
        <f t="shared" si="71"/>
        <v>0</v>
      </c>
      <c r="I377" s="16">
        <f t="shared" si="71"/>
        <v>0</v>
      </c>
      <c r="J377" s="16">
        <f t="shared" si="71"/>
        <v>0</v>
      </c>
      <c r="K377" s="16">
        <f t="shared" si="71"/>
        <v>0</v>
      </c>
      <c r="L377" s="8">
        <f t="shared" si="71"/>
        <v>0</v>
      </c>
    </row>
    <row r="378" spans="1:12" x14ac:dyDescent="0.2">
      <c r="A378" s="77">
        <v>361</v>
      </c>
      <c r="C378" s="184">
        <f t="shared" ref="C378:G387" si="72">IF(C$6&gt;=$A378,C$9,IF(C$7&gt;=$A378,C$10,(C$8&gt;=$A378)*C$11))+(INT(C$5)=$A378)*(C$12+C$13)</f>
        <v>0</v>
      </c>
      <c r="D378" s="80">
        <f t="shared" si="72"/>
        <v>0</v>
      </c>
      <c r="E378" s="80">
        <f t="shared" si="72"/>
        <v>0</v>
      </c>
      <c r="F378" s="80">
        <f t="shared" si="72"/>
        <v>0</v>
      </c>
      <c r="G378" s="109">
        <f t="shared" si="72"/>
        <v>0</v>
      </c>
      <c r="H378" s="16">
        <f t="shared" ref="H378:L387" si="73">IF(H$6&gt;=$A378,H$9,IF(H$7&gt;=$A378,H$10,(H$8&gt;=$A378)*H$11))+(INT(H$5)=$A378)*(H$12+H$13+H$14)</f>
        <v>0</v>
      </c>
      <c r="I378" s="16">
        <f t="shared" si="73"/>
        <v>0</v>
      </c>
      <c r="J378" s="16">
        <f t="shared" si="73"/>
        <v>0</v>
      </c>
      <c r="K378" s="16">
        <f t="shared" si="73"/>
        <v>0</v>
      </c>
      <c r="L378" s="8">
        <f t="shared" si="73"/>
        <v>0</v>
      </c>
    </row>
    <row r="379" spans="1:12" x14ac:dyDescent="0.2">
      <c r="A379" s="77">
        <v>362</v>
      </c>
      <c r="C379" s="184">
        <f t="shared" si="72"/>
        <v>0</v>
      </c>
      <c r="D379" s="80">
        <f t="shared" si="72"/>
        <v>0</v>
      </c>
      <c r="E379" s="80">
        <f t="shared" si="72"/>
        <v>0</v>
      </c>
      <c r="F379" s="80">
        <f t="shared" si="72"/>
        <v>0</v>
      </c>
      <c r="G379" s="109">
        <f t="shared" si="72"/>
        <v>0</v>
      </c>
      <c r="H379" s="16">
        <f t="shared" si="73"/>
        <v>0</v>
      </c>
      <c r="I379" s="16">
        <f t="shared" si="73"/>
        <v>0</v>
      </c>
      <c r="J379" s="16">
        <f t="shared" si="73"/>
        <v>0</v>
      </c>
      <c r="K379" s="16">
        <f t="shared" si="73"/>
        <v>0</v>
      </c>
      <c r="L379" s="8">
        <f t="shared" si="73"/>
        <v>0</v>
      </c>
    </row>
    <row r="380" spans="1:12" x14ac:dyDescent="0.2">
      <c r="A380" s="77">
        <v>363</v>
      </c>
      <c r="C380" s="184">
        <f t="shared" si="72"/>
        <v>0</v>
      </c>
      <c r="D380" s="80">
        <f t="shared" si="72"/>
        <v>0</v>
      </c>
      <c r="E380" s="80">
        <f t="shared" si="72"/>
        <v>0</v>
      </c>
      <c r="F380" s="80">
        <f t="shared" si="72"/>
        <v>0</v>
      </c>
      <c r="G380" s="109">
        <f t="shared" si="72"/>
        <v>0</v>
      </c>
      <c r="H380" s="16">
        <f t="shared" si="73"/>
        <v>0</v>
      </c>
      <c r="I380" s="16">
        <f t="shared" si="73"/>
        <v>0</v>
      </c>
      <c r="J380" s="16">
        <f t="shared" si="73"/>
        <v>0</v>
      </c>
      <c r="K380" s="16">
        <f t="shared" si="73"/>
        <v>0</v>
      </c>
      <c r="L380" s="8">
        <f t="shared" si="73"/>
        <v>0</v>
      </c>
    </row>
    <row r="381" spans="1:12" x14ac:dyDescent="0.2">
      <c r="A381" s="77">
        <v>364</v>
      </c>
      <c r="C381" s="184">
        <f t="shared" si="72"/>
        <v>0</v>
      </c>
      <c r="D381" s="80">
        <f t="shared" si="72"/>
        <v>0</v>
      </c>
      <c r="E381" s="80">
        <f t="shared" si="72"/>
        <v>0</v>
      </c>
      <c r="F381" s="80">
        <f t="shared" si="72"/>
        <v>0</v>
      </c>
      <c r="G381" s="109">
        <f t="shared" si="72"/>
        <v>0</v>
      </c>
      <c r="H381" s="16">
        <f t="shared" si="73"/>
        <v>0</v>
      </c>
      <c r="I381" s="16">
        <f t="shared" si="73"/>
        <v>0</v>
      </c>
      <c r="J381" s="16">
        <f t="shared" si="73"/>
        <v>0</v>
      </c>
      <c r="K381" s="16">
        <f t="shared" si="73"/>
        <v>0</v>
      </c>
      <c r="L381" s="8">
        <f t="shared" si="73"/>
        <v>0</v>
      </c>
    </row>
    <row r="382" spans="1:12" x14ac:dyDescent="0.2">
      <c r="A382" s="77">
        <v>365</v>
      </c>
      <c r="C382" s="184">
        <f t="shared" si="72"/>
        <v>0</v>
      </c>
      <c r="D382" s="80">
        <f t="shared" si="72"/>
        <v>0</v>
      </c>
      <c r="E382" s="80">
        <f t="shared" si="72"/>
        <v>0</v>
      </c>
      <c r="F382" s="80">
        <f t="shared" si="72"/>
        <v>0</v>
      </c>
      <c r="G382" s="109">
        <f t="shared" si="72"/>
        <v>0</v>
      </c>
      <c r="H382" s="16">
        <f t="shared" si="73"/>
        <v>0</v>
      </c>
      <c r="I382" s="16">
        <f t="shared" si="73"/>
        <v>0</v>
      </c>
      <c r="J382" s="16">
        <f t="shared" si="73"/>
        <v>0</v>
      </c>
      <c r="K382" s="16">
        <f t="shared" si="73"/>
        <v>0</v>
      </c>
      <c r="L382" s="8">
        <f t="shared" si="73"/>
        <v>0</v>
      </c>
    </row>
    <row r="383" spans="1:12" x14ac:dyDescent="0.2">
      <c r="A383" s="77">
        <v>366</v>
      </c>
      <c r="C383" s="184">
        <f t="shared" si="72"/>
        <v>0</v>
      </c>
      <c r="D383" s="80">
        <f t="shared" si="72"/>
        <v>0</v>
      </c>
      <c r="E383" s="80">
        <f t="shared" si="72"/>
        <v>0</v>
      </c>
      <c r="F383" s="80">
        <f t="shared" si="72"/>
        <v>0</v>
      </c>
      <c r="G383" s="109">
        <f t="shared" si="72"/>
        <v>0</v>
      </c>
      <c r="H383" s="16">
        <f t="shared" si="73"/>
        <v>0</v>
      </c>
      <c r="I383" s="16">
        <f t="shared" si="73"/>
        <v>0</v>
      </c>
      <c r="J383" s="16">
        <f t="shared" si="73"/>
        <v>0</v>
      </c>
      <c r="K383" s="16">
        <f t="shared" si="73"/>
        <v>0</v>
      </c>
      <c r="L383" s="8">
        <f t="shared" si="73"/>
        <v>0</v>
      </c>
    </row>
    <row r="384" spans="1:12" x14ac:dyDescent="0.2">
      <c r="A384" s="77">
        <v>367</v>
      </c>
      <c r="C384" s="184">
        <f t="shared" si="72"/>
        <v>0</v>
      </c>
      <c r="D384" s="80">
        <f t="shared" si="72"/>
        <v>0</v>
      </c>
      <c r="E384" s="80">
        <f t="shared" si="72"/>
        <v>0</v>
      </c>
      <c r="F384" s="80">
        <f t="shared" si="72"/>
        <v>0</v>
      </c>
      <c r="G384" s="109">
        <f t="shared" si="72"/>
        <v>0</v>
      </c>
      <c r="H384" s="16">
        <f t="shared" si="73"/>
        <v>0</v>
      </c>
      <c r="I384" s="16">
        <f t="shared" si="73"/>
        <v>0</v>
      </c>
      <c r="J384" s="16">
        <f t="shared" si="73"/>
        <v>0</v>
      </c>
      <c r="K384" s="16">
        <f t="shared" si="73"/>
        <v>0</v>
      </c>
      <c r="L384" s="8">
        <f t="shared" si="73"/>
        <v>0</v>
      </c>
    </row>
    <row r="385" spans="1:12" x14ac:dyDescent="0.2">
      <c r="A385" s="77">
        <v>368</v>
      </c>
      <c r="C385" s="184">
        <f t="shared" si="72"/>
        <v>0</v>
      </c>
      <c r="D385" s="80">
        <f t="shared" si="72"/>
        <v>0</v>
      </c>
      <c r="E385" s="80">
        <f t="shared" si="72"/>
        <v>0</v>
      </c>
      <c r="F385" s="80">
        <f t="shared" si="72"/>
        <v>0</v>
      </c>
      <c r="G385" s="109">
        <f t="shared" si="72"/>
        <v>0</v>
      </c>
      <c r="H385" s="16">
        <f t="shared" si="73"/>
        <v>0</v>
      </c>
      <c r="I385" s="16">
        <f t="shared" si="73"/>
        <v>0</v>
      </c>
      <c r="J385" s="16">
        <f t="shared" si="73"/>
        <v>0</v>
      </c>
      <c r="K385" s="16">
        <f t="shared" si="73"/>
        <v>0</v>
      </c>
      <c r="L385" s="8">
        <f t="shared" si="73"/>
        <v>0</v>
      </c>
    </row>
    <row r="386" spans="1:12" x14ac:dyDescent="0.2">
      <c r="A386" s="77">
        <v>369</v>
      </c>
      <c r="C386" s="184">
        <f t="shared" si="72"/>
        <v>0</v>
      </c>
      <c r="D386" s="80">
        <f t="shared" si="72"/>
        <v>0</v>
      </c>
      <c r="E386" s="80">
        <f t="shared" si="72"/>
        <v>0</v>
      </c>
      <c r="F386" s="80">
        <f t="shared" si="72"/>
        <v>0</v>
      </c>
      <c r="G386" s="109">
        <f t="shared" si="72"/>
        <v>0</v>
      </c>
      <c r="H386" s="16">
        <f t="shared" si="73"/>
        <v>0</v>
      </c>
      <c r="I386" s="16">
        <f t="shared" si="73"/>
        <v>0</v>
      </c>
      <c r="J386" s="16">
        <f t="shared" si="73"/>
        <v>0</v>
      </c>
      <c r="K386" s="16">
        <f t="shared" si="73"/>
        <v>0</v>
      </c>
      <c r="L386" s="8">
        <f t="shared" si="73"/>
        <v>0</v>
      </c>
    </row>
    <row r="387" spans="1:12" x14ac:dyDescent="0.2">
      <c r="A387" s="77">
        <v>370</v>
      </c>
      <c r="C387" s="184">
        <f t="shared" si="72"/>
        <v>0</v>
      </c>
      <c r="D387" s="80">
        <f t="shared" si="72"/>
        <v>0</v>
      </c>
      <c r="E387" s="80">
        <f t="shared" si="72"/>
        <v>0</v>
      </c>
      <c r="F387" s="80">
        <f t="shared" si="72"/>
        <v>0</v>
      </c>
      <c r="G387" s="109">
        <f t="shared" si="72"/>
        <v>0</v>
      </c>
      <c r="H387" s="16">
        <f t="shared" si="73"/>
        <v>0</v>
      </c>
      <c r="I387" s="16">
        <f t="shared" si="73"/>
        <v>0</v>
      </c>
      <c r="J387" s="16">
        <f t="shared" si="73"/>
        <v>0</v>
      </c>
      <c r="K387" s="16">
        <f t="shared" si="73"/>
        <v>0</v>
      </c>
      <c r="L387" s="8">
        <f t="shared" si="73"/>
        <v>0</v>
      </c>
    </row>
    <row r="388" spans="1:12" x14ac:dyDescent="0.2">
      <c r="A388" s="77">
        <v>371</v>
      </c>
      <c r="C388" s="184">
        <f t="shared" ref="C388:G397" si="74">IF(C$6&gt;=$A388,C$9,IF(C$7&gt;=$A388,C$10,(C$8&gt;=$A388)*C$11))+(INT(C$5)=$A388)*(C$12+C$13)</f>
        <v>0</v>
      </c>
      <c r="D388" s="80">
        <f t="shared" si="74"/>
        <v>0</v>
      </c>
      <c r="E388" s="80">
        <f t="shared" si="74"/>
        <v>0</v>
      </c>
      <c r="F388" s="80">
        <f t="shared" si="74"/>
        <v>0</v>
      </c>
      <c r="G388" s="109">
        <f t="shared" si="74"/>
        <v>0</v>
      </c>
      <c r="H388" s="16">
        <f t="shared" ref="H388:L397" si="75">IF(H$6&gt;=$A388,H$9,IF(H$7&gt;=$A388,H$10,(H$8&gt;=$A388)*H$11))+(INT(H$5)=$A388)*(H$12+H$13+H$14)</f>
        <v>0</v>
      </c>
      <c r="I388" s="16">
        <f t="shared" si="75"/>
        <v>0</v>
      </c>
      <c r="J388" s="16">
        <f t="shared" si="75"/>
        <v>0</v>
      </c>
      <c r="K388" s="16">
        <f t="shared" si="75"/>
        <v>0</v>
      </c>
      <c r="L388" s="8">
        <f t="shared" si="75"/>
        <v>0</v>
      </c>
    </row>
    <row r="389" spans="1:12" x14ac:dyDescent="0.2">
      <c r="A389" s="77">
        <v>372</v>
      </c>
      <c r="C389" s="184">
        <f t="shared" si="74"/>
        <v>0</v>
      </c>
      <c r="D389" s="80">
        <f t="shared" si="74"/>
        <v>0</v>
      </c>
      <c r="E389" s="80">
        <f t="shared" si="74"/>
        <v>0</v>
      </c>
      <c r="F389" s="80">
        <f t="shared" si="74"/>
        <v>0</v>
      </c>
      <c r="G389" s="109">
        <f t="shared" si="74"/>
        <v>0</v>
      </c>
      <c r="H389" s="16">
        <f t="shared" si="75"/>
        <v>0</v>
      </c>
      <c r="I389" s="16">
        <f t="shared" si="75"/>
        <v>0</v>
      </c>
      <c r="J389" s="16">
        <f t="shared" si="75"/>
        <v>0</v>
      </c>
      <c r="K389" s="16">
        <f t="shared" si="75"/>
        <v>0</v>
      </c>
      <c r="L389" s="8">
        <f t="shared" si="75"/>
        <v>0</v>
      </c>
    </row>
    <row r="390" spans="1:12" x14ac:dyDescent="0.2">
      <c r="A390" s="77">
        <v>373</v>
      </c>
      <c r="C390" s="184">
        <f t="shared" si="74"/>
        <v>0</v>
      </c>
      <c r="D390" s="80">
        <f t="shared" si="74"/>
        <v>0</v>
      </c>
      <c r="E390" s="80">
        <f t="shared" si="74"/>
        <v>0</v>
      </c>
      <c r="F390" s="80">
        <f t="shared" si="74"/>
        <v>0</v>
      </c>
      <c r="G390" s="109">
        <f t="shared" si="74"/>
        <v>0</v>
      </c>
      <c r="H390" s="16">
        <f t="shared" si="75"/>
        <v>0</v>
      </c>
      <c r="I390" s="16">
        <f t="shared" si="75"/>
        <v>0</v>
      </c>
      <c r="J390" s="16">
        <f t="shared" si="75"/>
        <v>0</v>
      </c>
      <c r="K390" s="16">
        <f t="shared" si="75"/>
        <v>0</v>
      </c>
      <c r="L390" s="8">
        <f t="shared" si="75"/>
        <v>0</v>
      </c>
    </row>
    <row r="391" spans="1:12" x14ac:dyDescent="0.2">
      <c r="A391" s="77">
        <v>374</v>
      </c>
      <c r="C391" s="184">
        <f t="shared" si="74"/>
        <v>0</v>
      </c>
      <c r="D391" s="80">
        <f t="shared" si="74"/>
        <v>0</v>
      </c>
      <c r="E391" s="80">
        <f t="shared" si="74"/>
        <v>0</v>
      </c>
      <c r="F391" s="80">
        <f t="shared" si="74"/>
        <v>0</v>
      </c>
      <c r="G391" s="109">
        <f t="shared" si="74"/>
        <v>0</v>
      </c>
      <c r="H391" s="16">
        <f t="shared" si="75"/>
        <v>0</v>
      </c>
      <c r="I391" s="16">
        <f t="shared" si="75"/>
        <v>0</v>
      </c>
      <c r="J391" s="16">
        <f t="shared" si="75"/>
        <v>0</v>
      </c>
      <c r="K391" s="16">
        <f t="shared" si="75"/>
        <v>0</v>
      </c>
      <c r="L391" s="8">
        <f t="shared" si="75"/>
        <v>0</v>
      </c>
    </row>
    <row r="392" spans="1:12" x14ac:dyDescent="0.2">
      <c r="A392" s="77">
        <v>375</v>
      </c>
      <c r="C392" s="184">
        <f t="shared" si="74"/>
        <v>0</v>
      </c>
      <c r="D392" s="80">
        <f t="shared" si="74"/>
        <v>0</v>
      </c>
      <c r="E392" s="80">
        <f t="shared" si="74"/>
        <v>0</v>
      </c>
      <c r="F392" s="80">
        <f t="shared" si="74"/>
        <v>0</v>
      </c>
      <c r="G392" s="109">
        <f t="shared" si="74"/>
        <v>0</v>
      </c>
      <c r="H392" s="16">
        <f t="shared" si="75"/>
        <v>0</v>
      </c>
      <c r="I392" s="16">
        <f t="shared" si="75"/>
        <v>0</v>
      </c>
      <c r="J392" s="16">
        <f t="shared" si="75"/>
        <v>0</v>
      </c>
      <c r="K392" s="16">
        <f t="shared" si="75"/>
        <v>0</v>
      </c>
      <c r="L392" s="8">
        <f t="shared" si="75"/>
        <v>0</v>
      </c>
    </row>
    <row r="393" spans="1:12" x14ac:dyDescent="0.2">
      <c r="A393" s="77">
        <v>376</v>
      </c>
      <c r="C393" s="184">
        <f t="shared" si="74"/>
        <v>0</v>
      </c>
      <c r="D393" s="80">
        <f t="shared" si="74"/>
        <v>0</v>
      </c>
      <c r="E393" s="80">
        <f t="shared" si="74"/>
        <v>0</v>
      </c>
      <c r="F393" s="80">
        <f t="shared" si="74"/>
        <v>0</v>
      </c>
      <c r="G393" s="109">
        <f t="shared" si="74"/>
        <v>0</v>
      </c>
      <c r="H393" s="16">
        <f t="shared" si="75"/>
        <v>0</v>
      </c>
      <c r="I393" s="16">
        <f t="shared" si="75"/>
        <v>0</v>
      </c>
      <c r="J393" s="16">
        <f t="shared" si="75"/>
        <v>0</v>
      </c>
      <c r="K393" s="16">
        <f t="shared" si="75"/>
        <v>0</v>
      </c>
      <c r="L393" s="8">
        <f t="shared" si="75"/>
        <v>0</v>
      </c>
    </row>
    <row r="394" spans="1:12" x14ac:dyDescent="0.2">
      <c r="A394" s="77">
        <v>377</v>
      </c>
      <c r="C394" s="184">
        <f t="shared" si="74"/>
        <v>0</v>
      </c>
      <c r="D394" s="80">
        <f t="shared" si="74"/>
        <v>0</v>
      </c>
      <c r="E394" s="80">
        <f t="shared" si="74"/>
        <v>0</v>
      </c>
      <c r="F394" s="80">
        <f t="shared" si="74"/>
        <v>0</v>
      </c>
      <c r="G394" s="109">
        <f t="shared" si="74"/>
        <v>0</v>
      </c>
      <c r="H394" s="16">
        <f t="shared" si="75"/>
        <v>0</v>
      </c>
      <c r="I394" s="16">
        <f t="shared" si="75"/>
        <v>0</v>
      </c>
      <c r="J394" s="16">
        <f t="shared" si="75"/>
        <v>0</v>
      </c>
      <c r="K394" s="16">
        <f t="shared" si="75"/>
        <v>0</v>
      </c>
      <c r="L394" s="8">
        <f t="shared" si="75"/>
        <v>0</v>
      </c>
    </row>
    <row r="395" spans="1:12" x14ac:dyDescent="0.2">
      <c r="A395" s="77">
        <v>378</v>
      </c>
      <c r="C395" s="184">
        <f t="shared" si="74"/>
        <v>0</v>
      </c>
      <c r="D395" s="80">
        <f t="shared" si="74"/>
        <v>0</v>
      </c>
      <c r="E395" s="80">
        <f t="shared" si="74"/>
        <v>0</v>
      </c>
      <c r="F395" s="80">
        <f t="shared" si="74"/>
        <v>0</v>
      </c>
      <c r="G395" s="109">
        <f t="shared" si="74"/>
        <v>0</v>
      </c>
      <c r="H395" s="16">
        <f t="shared" si="75"/>
        <v>0</v>
      </c>
      <c r="I395" s="16">
        <f t="shared" si="75"/>
        <v>0</v>
      </c>
      <c r="J395" s="16">
        <f t="shared" si="75"/>
        <v>0</v>
      </c>
      <c r="K395" s="16">
        <f t="shared" si="75"/>
        <v>0</v>
      </c>
      <c r="L395" s="8">
        <f t="shared" si="75"/>
        <v>0</v>
      </c>
    </row>
    <row r="396" spans="1:12" x14ac:dyDescent="0.2">
      <c r="A396" s="77">
        <v>379</v>
      </c>
      <c r="C396" s="184">
        <f t="shared" si="74"/>
        <v>0</v>
      </c>
      <c r="D396" s="80">
        <f t="shared" si="74"/>
        <v>0</v>
      </c>
      <c r="E396" s="80">
        <f t="shared" si="74"/>
        <v>0</v>
      </c>
      <c r="F396" s="80">
        <f t="shared" si="74"/>
        <v>0</v>
      </c>
      <c r="G396" s="109">
        <f t="shared" si="74"/>
        <v>0</v>
      </c>
      <c r="H396" s="16">
        <f t="shared" si="75"/>
        <v>0</v>
      </c>
      <c r="I396" s="16">
        <f t="shared" si="75"/>
        <v>0</v>
      </c>
      <c r="J396" s="16">
        <f t="shared" si="75"/>
        <v>0</v>
      </c>
      <c r="K396" s="16">
        <f t="shared" si="75"/>
        <v>0</v>
      </c>
      <c r="L396" s="8">
        <f t="shared" si="75"/>
        <v>0</v>
      </c>
    </row>
    <row r="397" spans="1:12" x14ac:dyDescent="0.2">
      <c r="A397" s="77">
        <v>380</v>
      </c>
      <c r="C397" s="184">
        <f t="shared" si="74"/>
        <v>0</v>
      </c>
      <c r="D397" s="80">
        <f t="shared" si="74"/>
        <v>0</v>
      </c>
      <c r="E397" s="80">
        <f t="shared" si="74"/>
        <v>0</v>
      </c>
      <c r="F397" s="80">
        <f t="shared" si="74"/>
        <v>0</v>
      </c>
      <c r="G397" s="109">
        <f t="shared" si="74"/>
        <v>0</v>
      </c>
      <c r="H397" s="16">
        <f t="shared" si="75"/>
        <v>0</v>
      </c>
      <c r="I397" s="16">
        <f t="shared" si="75"/>
        <v>0</v>
      </c>
      <c r="J397" s="16">
        <f t="shared" si="75"/>
        <v>0</v>
      </c>
      <c r="K397" s="16">
        <f t="shared" si="75"/>
        <v>0</v>
      </c>
      <c r="L397" s="8">
        <f t="shared" si="75"/>
        <v>0</v>
      </c>
    </row>
    <row r="398" spans="1:12" x14ac:dyDescent="0.2">
      <c r="A398" s="77">
        <v>381</v>
      </c>
      <c r="C398" s="184">
        <f t="shared" ref="C398:G407" si="76">IF(C$6&gt;=$A398,C$9,IF(C$7&gt;=$A398,C$10,(C$8&gt;=$A398)*C$11))+(INT(C$5)=$A398)*(C$12+C$13)</f>
        <v>0</v>
      </c>
      <c r="D398" s="80">
        <f t="shared" si="76"/>
        <v>0</v>
      </c>
      <c r="E398" s="80">
        <f t="shared" si="76"/>
        <v>0</v>
      </c>
      <c r="F398" s="80">
        <f t="shared" si="76"/>
        <v>0</v>
      </c>
      <c r="G398" s="109">
        <f t="shared" si="76"/>
        <v>0</v>
      </c>
      <c r="H398" s="16">
        <f t="shared" ref="H398:L407" si="77">IF(H$6&gt;=$A398,H$9,IF(H$7&gt;=$A398,H$10,(H$8&gt;=$A398)*H$11))+(INT(H$5)=$A398)*(H$12+H$13+H$14)</f>
        <v>0</v>
      </c>
      <c r="I398" s="16">
        <f t="shared" si="77"/>
        <v>0</v>
      </c>
      <c r="J398" s="16">
        <f t="shared" si="77"/>
        <v>0</v>
      </c>
      <c r="K398" s="16">
        <f t="shared" si="77"/>
        <v>0</v>
      </c>
      <c r="L398" s="8">
        <f t="shared" si="77"/>
        <v>0</v>
      </c>
    </row>
    <row r="399" spans="1:12" x14ac:dyDescent="0.2">
      <c r="A399" s="77">
        <v>382</v>
      </c>
      <c r="C399" s="184">
        <f t="shared" si="76"/>
        <v>0</v>
      </c>
      <c r="D399" s="80">
        <f t="shared" si="76"/>
        <v>0</v>
      </c>
      <c r="E399" s="80">
        <f t="shared" si="76"/>
        <v>0</v>
      </c>
      <c r="F399" s="80">
        <f t="shared" si="76"/>
        <v>0</v>
      </c>
      <c r="G399" s="109">
        <f t="shared" si="76"/>
        <v>0</v>
      </c>
      <c r="H399" s="16">
        <f t="shared" si="77"/>
        <v>0</v>
      </c>
      <c r="I399" s="16">
        <f t="shared" si="77"/>
        <v>0</v>
      </c>
      <c r="J399" s="16">
        <f t="shared" si="77"/>
        <v>0</v>
      </c>
      <c r="K399" s="16">
        <f t="shared" si="77"/>
        <v>0</v>
      </c>
      <c r="L399" s="8">
        <f t="shared" si="77"/>
        <v>0</v>
      </c>
    </row>
    <row r="400" spans="1:12" x14ac:dyDescent="0.2">
      <c r="A400" s="77">
        <v>383</v>
      </c>
      <c r="C400" s="184">
        <f t="shared" si="76"/>
        <v>0</v>
      </c>
      <c r="D400" s="80">
        <f t="shared" si="76"/>
        <v>0</v>
      </c>
      <c r="E400" s="80">
        <f t="shared" si="76"/>
        <v>0</v>
      </c>
      <c r="F400" s="80">
        <f t="shared" si="76"/>
        <v>0</v>
      </c>
      <c r="G400" s="109">
        <f t="shared" si="76"/>
        <v>0</v>
      </c>
      <c r="H400" s="16">
        <f t="shared" si="77"/>
        <v>0</v>
      </c>
      <c r="I400" s="16">
        <f t="shared" si="77"/>
        <v>0</v>
      </c>
      <c r="J400" s="16">
        <f t="shared" si="77"/>
        <v>0</v>
      </c>
      <c r="K400" s="16">
        <f t="shared" si="77"/>
        <v>0</v>
      </c>
      <c r="L400" s="8">
        <f t="shared" si="77"/>
        <v>0</v>
      </c>
    </row>
    <row r="401" spans="1:12" x14ac:dyDescent="0.2">
      <c r="A401" s="77">
        <v>384</v>
      </c>
      <c r="C401" s="184">
        <f t="shared" si="76"/>
        <v>0</v>
      </c>
      <c r="D401" s="80">
        <f t="shared" si="76"/>
        <v>0</v>
      </c>
      <c r="E401" s="80">
        <f t="shared" si="76"/>
        <v>0</v>
      </c>
      <c r="F401" s="80">
        <f t="shared" si="76"/>
        <v>0</v>
      </c>
      <c r="G401" s="109">
        <f t="shared" si="76"/>
        <v>0</v>
      </c>
      <c r="H401" s="16">
        <f t="shared" si="77"/>
        <v>0</v>
      </c>
      <c r="I401" s="16">
        <f t="shared" si="77"/>
        <v>0</v>
      </c>
      <c r="J401" s="16">
        <f t="shared" si="77"/>
        <v>0</v>
      </c>
      <c r="K401" s="16">
        <f t="shared" si="77"/>
        <v>0</v>
      </c>
      <c r="L401" s="8">
        <f t="shared" si="77"/>
        <v>0</v>
      </c>
    </row>
    <row r="402" spans="1:12" x14ac:dyDescent="0.2">
      <c r="A402" s="77">
        <v>385</v>
      </c>
      <c r="C402" s="184">
        <f t="shared" si="76"/>
        <v>0</v>
      </c>
      <c r="D402" s="80">
        <f t="shared" si="76"/>
        <v>0</v>
      </c>
      <c r="E402" s="80">
        <f t="shared" si="76"/>
        <v>0</v>
      </c>
      <c r="F402" s="80">
        <f t="shared" si="76"/>
        <v>0</v>
      </c>
      <c r="G402" s="109">
        <f t="shared" si="76"/>
        <v>0</v>
      </c>
      <c r="H402" s="16">
        <f t="shared" si="77"/>
        <v>0</v>
      </c>
      <c r="I402" s="16">
        <f t="shared" si="77"/>
        <v>0</v>
      </c>
      <c r="J402" s="16">
        <f t="shared" si="77"/>
        <v>0</v>
      </c>
      <c r="K402" s="16">
        <f t="shared" si="77"/>
        <v>0</v>
      </c>
      <c r="L402" s="8">
        <f t="shared" si="77"/>
        <v>0</v>
      </c>
    </row>
    <row r="403" spans="1:12" x14ac:dyDescent="0.2">
      <c r="A403" s="77">
        <v>386</v>
      </c>
      <c r="C403" s="184">
        <f t="shared" si="76"/>
        <v>0</v>
      </c>
      <c r="D403" s="80">
        <f t="shared" si="76"/>
        <v>0</v>
      </c>
      <c r="E403" s="80">
        <f t="shared" si="76"/>
        <v>0</v>
      </c>
      <c r="F403" s="80">
        <f t="shared" si="76"/>
        <v>0</v>
      </c>
      <c r="G403" s="109">
        <f t="shared" si="76"/>
        <v>0</v>
      </c>
      <c r="H403" s="16">
        <f t="shared" si="77"/>
        <v>0</v>
      </c>
      <c r="I403" s="16">
        <f t="shared" si="77"/>
        <v>0</v>
      </c>
      <c r="J403" s="16">
        <f t="shared" si="77"/>
        <v>0</v>
      </c>
      <c r="K403" s="16">
        <f t="shared" si="77"/>
        <v>0</v>
      </c>
      <c r="L403" s="8">
        <f t="shared" si="77"/>
        <v>0</v>
      </c>
    </row>
    <row r="404" spans="1:12" x14ac:dyDescent="0.2">
      <c r="A404" s="77">
        <v>387</v>
      </c>
      <c r="C404" s="184">
        <f t="shared" si="76"/>
        <v>0</v>
      </c>
      <c r="D404" s="80">
        <f t="shared" si="76"/>
        <v>0</v>
      </c>
      <c r="E404" s="80">
        <f t="shared" si="76"/>
        <v>0</v>
      </c>
      <c r="F404" s="80">
        <f t="shared" si="76"/>
        <v>0</v>
      </c>
      <c r="G404" s="109">
        <f t="shared" si="76"/>
        <v>0</v>
      </c>
      <c r="H404" s="16">
        <f t="shared" si="77"/>
        <v>0</v>
      </c>
      <c r="I404" s="16">
        <f t="shared" si="77"/>
        <v>0</v>
      </c>
      <c r="J404" s="16">
        <f t="shared" si="77"/>
        <v>0</v>
      </c>
      <c r="K404" s="16">
        <f t="shared" si="77"/>
        <v>0</v>
      </c>
      <c r="L404" s="8">
        <f t="shared" si="77"/>
        <v>0</v>
      </c>
    </row>
    <row r="405" spans="1:12" x14ac:dyDescent="0.2">
      <c r="A405" s="77">
        <v>388</v>
      </c>
      <c r="C405" s="184">
        <f t="shared" si="76"/>
        <v>0</v>
      </c>
      <c r="D405" s="80">
        <f t="shared" si="76"/>
        <v>0</v>
      </c>
      <c r="E405" s="80">
        <f t="shared" si="76"/>
        <v>0</v>
      </c>
      <c r="F405" s="80">
        <f t="shared" si="76"/>
        <v>0</v>
      </c>
      <c r="G405" s="109">
        <f t="shared" si="76"/>
        <v>0</v>
      </c>
      <c r="H405" s="16">
        <f t="shared" si="77"/>
        <v>0</v>
      </c>
      <c r="I405" s="16">
        <f t="shared" si="77"/>
        <v>0</v>
      </c>
      <c r="J405" s="16">
        <f t="shared" si="77"/>
        <v>0</v>
      </c>
      <c r="K405" s="16">
        <f t="shared" si="77"/>
        <v>0</v>
      </c>
      <c r="L405" s="8">
        <f t="shared" si="77"/>
        <v>0</v>
      </c>
    </row>
    <row r="406" spans="1:12" x14ac:dyDescent="0.2">
      <c r="A406" s="77">
        <v>389</v>
      </c>
      <c r="C406" s="184">
        <f t="shared" si="76"/>
        <v>0</v>
      </c>
      <c r="D406" s="80">
        <f t="shared" si="76"/>
        <v>0</v>
      </c>
      <c r="E406" s="80">
        <f t="shared" si="76"/>
        <v>0</v>
      </c>
      <c r="F406" s="80">
        <f t="shared" si="76"/>
        <v>0</v>
      </c>
      <c r="G406" s="109">
        <f t="shared" si="76"/>
        <v>0</v>
      </c>
      <c r="H406" s="16">
        <f t="shared" si="77"/>
        <v>0</v>
      </c>
      <c r="I406" s="16">
        <f t="shared" si="77"/>
        <v>0</v>
      </c>
      <c r="J406" s="16">
        <f t="shared" si="77"/>
        <v>0</v>
      </c>
      <c r="K406" s="16">
        <f t="shared" si="77"/>
        <v>0</v>
      </c>
      <c r="L406" s="8">
        <f t="shared" si="77"/>
        <v>0</v>
      </c>
    </row>
    <row r="407" spans="1:12" x14ac:dyDescent="0.2">
      <c r="A407" s="77">
        <v>390</v>
      </c>
      <c r="C407" s="184">
        <f t="shared" si="76"/>
        <v>0</v>
      </c>
      <c r="D407" s="80">
        <f t="shared" si="76"/>
        <v>0</v>
      </c>
      <c r="E407" s="80">
        <f t="shared" si="76"/>
        <v>0</v>
      </c>
      <c r="F407" s="80">
        <f t="shared" si="76"/>
        <v>0</v>
      </c>
      <c r="G407" s="109">
        <f t="shared" si="76"/>
        <v>0</v>
      </c>
      <c r="H407" s="16">
        <f t="shared" si="77"/>
        <v>0</v>
      </c>
      <c r="I407" s="16">
        <f t="shared" si="77"/>
        <v>0</v>
      </c>
      <c r="J407" s="16">
        <f t="shared" si="77"/>
        <v>0</v>
      </c>
      <c r="K407" s="16">
        <f t="shared" si="77"/>
        <v>0</v>
      </c>
      <c r="L407" s="8">
        <f t="shared" si="77"/>
        <v>0</v>
      </c>
    </row>
    <row r="408" spans="1:12" x14ac:dyDescent="0.2">
      <c r="A408" s="77">
        <v>391</v>
      </c>
      <c r="C408" s="184">
        <f t="shared" ref="C408:G417" si="78">IF(C$6&gt;=$A408,C$9,IF(C$7&gt;=$A408,C$10,(C$8&gt;=$A408)*C$11))+(INT(C$5)=$A408)*(C$12+C$13)</f>
        <v>0</v>
      </c>
      <c r="D408" s="80">
        <f t="shared" si="78"/>
        <v>0</v>
      </c>
      <c r="E408" s="80">
        <f t="shared" si="78"/>
        <v>0</v>
      </c>
      <c r="F408" s="80">
        <f t="shared" si="78"/>
        <v>0</v>
      </c>
      <c r="G408" s="109">
        <f t="shared" si="78"/>
        <v>0</v>
      </c>
      <c r="H408" s="16">
        <f t="shared" ref="H408:L417" si="79">IF(H$6&gt;=$A408,H$9,IF(H$7&gt;=$A408,H$10,(H$8&gt;=$A408)*H$11))+(INT(H$5)=$A408)*(H$12+H$13+H$14)</f>
        <v>0</v>
      </c>
      <c r="I408" s="16">
        <f t="shared" si="79"/>
        <v>0</v>
      </c>
      <c r="J408" s="16">
        <f t="shared" si="79"/>
        <v>0</v>
      </c>
      <c r="K408" s="16">
        <f t="shared" si="79"/>
        <v>0</v>
      </c>
      <c r="L408" s="8">
        <f t="shared" si="79"/>
        <v>0</v>
      </c>
    </row>
    <row r="409" spans="1:12" x14ac:dyDescent="0.2">
      <c r="A409" s="77">
        <v>392</v>
      </c>
      <c r="C409" s="184">
        <f t="shared" si="78"/>
        <v>0</v>
      </c>
      <c r="D409" s="80">
        <f t="shared" si="78"/>
        <v>0</v>
      </c>
      <c r="E409" s="80">
        <f t="shared" si="78"/>
        <v>0</v>
      </c>
      <c r="F409" s="80">
        <f t="shared" si="78"/>
        <v>0</v>
      </c>
      <c r="G409" s="109">
        <f t="shared" si="78"/>
        <v>0</v>
      </c>
      <c r="H409" s="16">
        <f t="shared" si="79"/>
        <v>0</v>
      </c>
      <c r="I409" s="16">
        <f t="shared" si="79"/>
        <v>0</v>
      </c>
      <c r="J409" s="16">
        <f t="shared" si="79"/>
        <v>0</v>
      </c>
      <c r="K409" s="16">
        <f t="shared" si="79"/>
        <v>0</v>
      </c>
      <c r="L409" s="8">
        <f t="shared" si="79"/>
        <v>0</v>
      </c>
    </row>
    <row r="410" spans="1:12" x14ac:dyDescent="0.2">
      <c r="A410" s="77">
        <v>393</v>
      </c>
      <c r="C410" s="184">
        <f t="shared" si="78"/>
        <v>0</v>
      </c>
      <c r="D410" s="80">
        <f t="shared" si="78"/>
        <v>0</v>
      </c>
      <c r="E410" s="80">
        <f t="shared" si="78"/>
        <v>0</v>
      </c>
      <c r="F410" s="80">
        <f t="shared" si="78"/>
        <v>0</v>
      </c>
      <c r="G410" s="109">
        <f t="shared" si="78"/>
        <v>0</v>
      </c>
      <c r="H410" s="16">
        <f t="shared" si="79"/>
        <v>0</v>
      </c>
      <c r="I410" s="16">
        <f t="shared" si="79"/>
        <v>0</v>
      </c>
      <c r="J410" s="16">
        <f t="shared" si="79"/>
        <v>0</v>
      </c>
      <c r="K410" s="16">
        <f t="shared" si="79"/>
        <v>0</v>
      </c>
      <c r="L410" s="8">
        <f t="shared" si="79"/>
        <v>0</v>
      </c>
    </row>
    <row r="411" spans="1:12" x14ac:dyDescent="0.2">
      <c r="A411" s="77">
        <v>394</v>
      </c>
      <c r="C411" s="184">
        <f t="shared" si="78"/>
        <v>0</v>
      </c>
      <c r="D411" s="80">
        <f t="shared" si="78"/>
        <v>0</v>
      </c>
      <c r="E411" s="80">
        <f t="shared" si="78"/>
        <v>0</v>
      </c>
      <c r="F411" s="80">
        <f t="shared" si="78"/>
        <v>0</v>
      </c>
      <c r="G411" s="109">
        <f t="shared" si="78"/>
        <v>0</v>
      </c>
      <c r="H411" s="16">
        <f t="shared" si="79"/>
        <v>0</v>
      </c>
      <c r="I411" s="16">
        <f t="shared" si="79"/>
        <v>0</v>
      </c>
      <c r="J411" s="16">
        <f t="shared" si="79"/>
        <v>0</v>
      </c>
      <c r="K411" s="16">
        <f t="shared" si="79"/>
        <v>0</v>
      </c>
      <c r="L411" s="8">
        <f t="shared" si="79"/>
        <v>0</v>
      </c>
    </row>
    <row r="412" spans="1:12" x14ac:dyDescent="0.2">
      <c r="A412" s="77">
        <v>395</v>
      </c>
      <c r="C412" s="184">
        <f t="shared" si="78"/>
        <v>0</v>
      </c>
      <c r="D412" s="80">
        <f t="shared" si="78"/>
        <v>0</v>
      </c>
      <c r="E412" s="80">
        <f t="shared" si="78"/>
        <v>0</v>
      </c>
      <c r="F412" s="80">
        <f t="shared" si="78"/>
        <v>0</v>
      </c>
      <c r="G412" s="109">
        <f t="shared" si="78"/>
        <v>0</v>
      </c>
      <c r="H412" s="16">
        <f t="shared" si="79"/>
        <v>0</v>
      </c>
      <c r="I412" s="16">
        <f t="shared" si="79"/>
        <v>0</v>
      </c>
      <c r="J412" s="16">
        <f t="shared" si="79"/>
        <v>0</v>
      </c>
      <c r="K412" s="16">
        <f t="shared" si="79"/>
        <v>0</v>
      </c>
      <c r="L412" s="8">
        <f t="shared" si="79"/>
        <v>0</v>
      </c>
    </row>
    <row r="413" spans="1:12" x14ac:dyDescent="0.2">
      <c r="A413" s="77">
        <v>396</v>
      </c>
      <c r="C413" s="184">
        <f t="shared" si="78"/>
        <v>0</v>
      </c>
      <c r="D413" s="80">
        <f t="shared" si="78"/>
        <v>0</v>
      </c>
      <c r="E413" s="80">
        <f t="shared" si="78"/>
        <v>0</v>
      </c>
      <c r="F413" s="80">
        <f t="shared" si="78"/>
        <v>0</v>
      </c>
      <c r="G413" s="109">
        <f t="shared" si="78"/>
        <v>0</v>
      </c>
      <c r="H413" s="16">
        <f t="shared" si="79"/>
        <v>0</v>
      </c>
      <c r="I413" s="16">
        <f t="shared" si="79"/>
        <v>0</v>
      </c>
      <c r="J413" s="16">
        <f t="shared" si="79"/>
        <v>0</v>
      </c>
      <c r="K413" s="16">
        <f t="shared" si="79"/>
        <v>0</v>
      </c>
      <c r="L413" s="8">
        <f t="shared" si="79"/>
        <v>0</v>
      </c>
    </row>
    <row r="414" spans="1:12" x14ac:dyDescent="0.2">
      <c r="A414" s="77">
        <v>397</v>
      </c>
      <c r="C414" s="184">
        <f t="shared" si="78"/>
        <v>0</v>
      </c>
      <c r="D414" s="80">
        <f t="shared" si="78"/>
        <v>0</v>
      </c>
      <c r="E414" s="80">
        <f t="shared" si="78"/>
        <v>0</v>
      </c>
      <c r="F414" s="80">
        <f t="shared" si="78"/>
        <v>0</v>
      </c>
      <c r="G414" s="109">
        <f t="shared" si="78"/>
        <v>0</v>
      </c>
      <c r="H414" s="16">
        <f t="shared" si="79"/>
        <v>0</v>
      </c>
      <c r="I414" s="16">
        <f t="shared" si="79"/>
        <v>0</v>
      </c>
      <c r="J414" s="16">
        <f t="shared" si="79"/>
        <v>0</v>
      </c>
      <c r="K414" s="16">
        <f t="shared" si="79"/>
        <v>0</v>
      </c>
      <c r="L414" s="8">
        <f t="shared" si="79"/>
        <v>0</v>
      </c>
    </row>
    <row r="415" spans="1:12" x14ac:dyDescent="0.2">
      <c r="A415" s="77">
        <v>398</v>
      </c>
      <c r="C415" s="184">
        <f t="shared" si="78"/>
        <v>0</v>
      </c>
      <c r="D415" s="80">
        <f t="shared" si="78"/>
        <v>0</v>
      </c>
      <c r="E415" s="80">
        <f t="shared" si="78"/>
        <v>0</v>
      </c>
      <c r="F415" s="80">
        <f t="shared" si="78"/>
        <v>0</v>
      </c>
      <c r="G415" s="109">
        <f t="shared" si="78"/>
        <v>0</v>
      </c>
      <c r="H415" s="16">
        <f t="shared" si="79"/>
        <v>0</v>
      </c>
      <c r="I415" s="16">
        <f t="shared" si="79"/>
        <v>0</v>
      </c>
      <c r="J415" s="16">
        <f t="shared" si="79"/>
        <v>0</v>
      </c>
      <c r="K415" s="16">
        <f t="shared" si="79"/>
        <v>0</v>
      </c>
      <c r="L415" s="8">
        <f t="shared" si="79"/>
        <v>0</v>
      </c>
    </row>
    <row r="416" spans="1:12" x14ac:dyDescent="0.2">
      <c r="A416" s="77">
        <v>399</v>
      </c>
      <c r="C416" s="184">
        <f t="shared" si="78"/>
        <v>0</v>
      </c>
      <c r="D416" s="80">
        <f t="shared" si="78"/>
        <v>0</v>
      </c>
      <c r="E416" s="80">
        <f t="shared" si="78"/>
        <v>0</v>
      </c>
      <c r="F416" s="80">
        <f t="shared" si="78"/>
        <v>0</v>
      </c>
      <c r="G416" s="109">
        <f t="shared" si="78"/>
        <v>0</v>
      </c>
      <c r="H416" s="16">
        <f t="shared" si="79"/>
        <v>0</v>
      </c>
      <c r="I416" s="16">
        <f t="shared" si="79"/>
        <v>0</v>
      </c>
      <c r="J416" s="16">
        <f t="shared" si="79"/>
        <v>0</v>
      </c>
      <c r="K416" s="16">
        <f t="shared" si="79"/>
        <v>0</v>
      </c>
      <c r="L416" s="8">
        <f t="shared" si="79"/>
        <v>0</v>
      </c>
    </row>
    <row r="417" spans="1:12" x14ac:dyDescent="0.2">
      <c r="A417" s="77">
        <v>400</v>
      </c>
      <c r="C417" s="184">
        <f t="shared" si="78"/>
        <v>0</v>
      </c>
      <c r="D417" s="80">
        <f t="shared" si="78"/>
        <v>0</v>
      </c>
      <c r="E417" s="80">
        <f t="shared" si="78"/>
        <v>0</v>
      </c>
      <c r="F417" s="80">
        <f t="shared" si="78"/>
        <v>0</v>
      </c>
      <c r="G417" s="109">
        <f t="shared" si="78"/>
        <v>0</v>
      </c>
      <c r="H417" s="16">
        <f t="shared" si="79"/>
        <v>0</v>
      </c>
      <c r="I417" s="16">
        <f t="shared" si="79"/>
        <v>0</v>
      </c>
      <c r="J417" s="16">
        <f t="shared" si="79"/>
        <v>0</v>
      </c>
      <c r="K417" s="16">
        <f t="shared" si="79"/>
        <v>0</v>
      </c>
      <c r="L417" s="8">
        <f t="shared" si="79"/>
        <v>0</v>
      </c>
    </row>
    <row r="418" spans="1:12" x14ac:dyDescent="0.2">
      <c r="A418" s="77">
        <v>401</v>
      </c>
      <c r="C418" s="184">
        <f t="shared" ref="C418:G427" si="80">IF(C$6&gt;=$A418,C$9,IF(C$7&gt;=$A418,C$10,(C$8&gt;=$A418)*C$11))+(INT(C$5)=$A418)*(C$12+C$13)</f>
        <v>0</v>
      </c>
      <c r="D418" s="80">
        <f t="shared" si="80"/>
        <v>0</v>
      </c>
      <c r="E418" s="80">
        <f t="shared" si="80"/>
        <v>0</v>
      </c>
      <c r="F418" s="80">
        <f t="shared" si="80"/>
        <v>0</v>
      </c>
      <c r="G418" s="109">
        <f t="shared" si="80"/>
        <v>0</v>
      </c>
      <c r="H418" s="16">
        <f t="shared" ref="H418:L427" si="81">IF(H$6&gt;=$A418,H$9,IF(H$7&gt;=$A418,H$10,(H$8&gt;=$A418)*H$11))+(INT(H$5)=$A418)*(H$12+H$13+H$14)</f>
        <v>0</v>
      </c>
      <c r="I418" s="16">
        <f t="shared" si="81"/>
        <v>0</v>
      </c>
      <c r="J418" s="16">
        <f t="shared" si="81"/>
        <v>0</v>
      </c>
      <c r="K418" s="16">
        <f t="shared" si="81"/>
        <v>0</v>
      </c>
      <c r="L418" s="8">
        <f t="shared" si="81"/>
        <v>0</v>
      </c>
    </row>
    <row r="419" spans="1:12" x14ac:dyDescent="0.2">
      <c r="A419" s="77">
        <v>402</v>
      </c>
      <c r="C419" s="184">
        <f t="shared" si="80"/>
        <v>0</v>
      </c>
      <c r="D419" s="80">
        <f t="shared" si="80"/>
        <v>0</v>
      </c>
      <c r="E419" s="80">
        <f t="shared" si="80"/>
        <v>0</v>
      </c>
      <c r="F419" s="80">
        <f t="shared" si="80"/>
        <v>0</v>
      </c>
      <c r="G419" s="109">
        <f t="shared" si="80"/>
        <v>0</v>
      </c>
      <c r="H419" s="16">
        <f t="shared" si="81"/>
        <v>0</v>
      </c>
      <c r="I419" s="16">
        <f t="shared" si="81"/>
        <v>0</v>
      </c>
      <c r="J419" s="16">
        <f t="shared" si="81"/>
        <v>0</v>
      </c>
      <c r="K419" s="16">
        <f t="shared" si="81"/>
        <v>0</v>
      </c>
      <c r="L419" s="8">
        <f t="shared" si="81"/>
        <v>0</v>
      </c>
    </row>
    <row r="420" spans="1:12" x14ac:dyDescent="0.2">
      <c r="A420" s="77">
        <v>403</v>
      </c>
      <c r="C420" s="184">
        <f t="shared" si="80"/>
        <v>0</v>
      </c>
      <c r="D420" s="80">
        <f t="shared" si="80"/>
        <v>0</v>
      </c>
      <c r="E420" s="80">
        <f t="shared" si="80"/>
        <v>0</v>
      </c>
      <c r="F420" s="80">
        <f t="shared" si="80"/>
        <v>0</v>
      </c>
      <c r="G420" s="109">
        <f t="shared" si="80"/>
        <v>0</v>
      </c>
      <c r="H420" s="16">
        <f t="shared" si="81"/>
        <v>0</v>
      </c>
      <c r="I420" s="16">
        <f t="shared" si="81"/>
        <v>0</v>
      </c>
      <c r="J420" s="16">
        <f t="shared" si="81"/>
        <v>0</v>
      </c>
      <c r="K420" s="16">
        <f t="shared" si="81"/>
        <v>0</v>
      </c>
      <c r="L420" s="8">
        <f t="shared" si="81"/>
        <v>0</v>
      </c>
    </row>
    <row r="421" spans="1:12" x14ac:dyDescent="0.2">
      <c r="A421" s="77">
        <v>404</v>
      </c>
      <c r="C421" s="184">
        <f t="shared" si="80"/>
        <v>0</v>
      </c>
      <c r="D421" s="80">
        <f t="shared" si="80"/>
        <v>0</v>
      </c>
      <c r="E421" s="80">
        <f t="shared" si="80"/>
        <v>0</v>
      </c>
      <c r="F421" s="80">
        <f t="shared" si="80"/>
        <v>0</v>
      </c>
      <c r="G421" s="109">
        <f t="shared" si="80"/>
        <v>0</v>
      </c>
      <c r="H421" s="16">
        <f t="shared" si="81"/>
        <v>0</v>
      </c>
      <c r="I421" s="16">
        <f t="shared" si="81"/>
        <v>0</v>
      </c>
      <c r="J421" s="16">
        <f t="shared" si="81"/>
        <v>0</v>
      </c>
      <c r="K421" s="16">
        <f t="shared" si="81"/>
        <v>0</v>
      </c>
      <c r="L421" s="8">
        <f t="shared" si="81"/>
        <v>0</v>
      </c>
    </row>
    <row r="422" spans="1:12" x14ac:dyDescent="0.2">
      <c r="A422" s="77">
        <v>405</v>
      </c>
      <c r="C422" s="184">
        <f t="shared" si="80"/>
        <v>0</v>
      </c>
      <c r="D422" s="80">
        <f t="shared" si="80"/>
        <v>0</v>
      </c>
      <c r="E422" s="80">
        <f t="shared" si="80"/>
        <v>0</v>
      </c>
      <c r="F422" s="80">
        <f t="shared" si="80"/>
        <v>0</v>
      </c>
      <c r="G422" s="109">
        <f t="shared" si="80"/>
        <v>0</v>
      </c>
      <c r="H422" s="16">
        <f t="shared" si="81"/>
        <v>0</v>
      </c>
      <c r="I422" s="16">
        <f t="shared" si="81"/>
        <v>0</v>
      </c>
      <c r="J422" s="16">
        <f t="shared" si="81"/>
        <v>0</v>
      </c>
      <c r="K422" s="16">
        <f t="shared" si="81"/>
        <v>0</v>
      </c>
      <c r="L422" s="8">
        <f t="shared" si="81"/>
        <v>0</v>
      </c>
    </row>
    <row r="423" spans="1:12" x14ac:dyDescent="0.2">
      <c r="A423" s="77">
        <v>406</v>
      </c>
      <c r="C423" s="184">
        <f t="shared" si="80"/>
        <v>0</v>
      </c>
      <c r="D423" s="80">
        <f t="shared" si="80"/>
        <v>0</v>
      </c>
      <c r="E423" s="80">
        <f t="shared" si="80"/>
        <v>0</v>
      </c>
      <c r="F423" s="80">
        <f t="shared" si="80"/>
        <v>0</v>
      </c>
      <c r="G423" s="109">
        <f t="shared" si="80"/>
        <v>0</v>
      </c>
      <c r="H423" s="16">
        <f t="shared" si="81"/>
        <v>0</v>
      </c>
      <c r="I423" s="16">
        <f t="shared" si="81"/>
        <v>0</v>
      </c>
      <c r="J423" s="16">
        <f t="shared" si="81"/>
        <v>0</v>
      </c>
      <c r="K423" s="16">
        <f t="shared" si="81"/>
        <v>0</v>
      </c>
      <c r="L423" s="8">
        <f t="shared" si="81"/>
        <v>0</v>
      </c>
    </row>
    <row r="424" spans="1:12" x14ac:dyDescent="0.2">
      <c r="A424" s="77">
        <v>407</v>
      </c>
      <c r="C424" s="184">
        <f t="shared" si="80"/>
        <v>0</v>
      </c>
      <c r="D424" s="80">
        <f t="shared" si="80"/>
        <v>0</v>
      </c>
      <c r="E424" s="80">
        <f t="shared" si="80"/>
        <v>0</v>
      </c>
      <c r="F424" s="80">
        <f t="shared" si="80"/>
        <v>0</v>
      </c>
      <c r="G424" s="109">
        <f t="shared" si="80"/>
        <v>0</v>
      </c>
      <c r="H424" s="16">
        <f t="shared" si="81"/>
        <v>0</v>
      </c>
      <c r="I424" s="16">
        <f t="shared" si="81"/>
        <v>0</v>
      </c>
      <c r="J424" s="16">
        <f t="shared" si="81"/>
        <v>0</v>
      </c>
      <c r="K424" s="16">
        <f t="shared" si="81"/>
        <v>0</v>
      </c>
      <c r="L424" s="8">
        <f t="shared" si="81"/>
        <v>0</v>
      </c>
    </row>
    <row r="425" spans="1:12" x14ac:dyDescent="0.2">
      <c r="A425" s="77">
        <v>408</v>
      </c>
      <c r="C425" s="184">
        <f t="shared" si="80"/>
        <v>0</v>
      </c>
      <c r="D425" s="80">
        <f t="shared" si="80"/>
        <v>0</v>
      </c>
      <c r="E425" s="80">
        <f t="shared" si="80"/>
        <v>0</v>
      </c>
      <c r="F425" s="80">
        <f t="shared" si="80"/>
        <v>0</v>
      </c>
      <c r="G425" s="109">
        <f t="shared" si="80"/>
        <v>0</v>
      </c>
      <c r="H425" s="16">
        <f t="shared" si="81"/>
        <v>0</v>
      </c>
      <c r="I425" s="16">
        <f t="shared" si="81"/>
        <v>0</v>
      </c>
      <c r="J425" s="16">
        <f t="shared" si="81"/>
        <v>0</v>
      </c>
      <c r="K425" s="16">
        <f t="shared" si="81"/>
        <v>0</v>
      </c>
      <c r="L425" s="8">
        <f t="shared" si="81"/>
        <v>0</v>
      </c>
    </row>
    <row r="426" spans="1:12" x14ac:dyDescent="0.2">
      <c r="A426" s="77">
        <v>409</v>
      </c>
      <c r="C426" s="184">
        <f t="shared" si="80"/>
        <v>0</v>
      </c>
      <c r="D426" s="80">
        <f t="shared" si="80"/>
        <v>0</v>
      </c>
      <c r="E426" s="80">
        <f t="shared" si="80"/>
        <v>0</v>
      </c>
      <c r="F426" s="80">
        <f t="shared" si="80"/>
        <v>0</v>
      </c>
      <c r="G426" s="109">
        <f t="shared" si="80"/>
        <v>0</v>
      </c>
      <c r="H426" s="16">
        <f t="shared" si="81"/>
        <v>0</v>
      </c>
      <c r="I426" s="16">
        <f t="shared" si="81"/>
        <v>0</v>
      </c>
      <c r="J426" s="16">
        <f t="shared" si="81"/>
        <v>0</v>
      </c>
      <c r="K426" s="16">
        <f t="shared" si="81"/>
        <v>0</v>
      </c>
      <c r="L426" s="8">
        <f t="shared" si="81"/>
        <v>0</v>
      </c>
    </row>
    <row r="427" spans="1:12" x14ac:dyDescent="0.2">
      <c r="A427" s="77">
        <v>410</v>
      </c>
      <c r="C427" s="184">
        <f t="shared" si="80"/>
        <v>0</v>
      </c>
      <c r="D427" s="80">
        <f t="shared" si="80"/>
        <v>0</v>
      </c>
      <c r="E427" s="80">
        <f t="shared" si="80"/>
        <v>0</v>
      </c>
      <c r="F427" s="80">
        <f t="shared" si="80"/>
        <v>0</v>
      </c>
      <c r="G427" s="109">
        <f t="shared" si="80"/>
        <v>0</v>
      </c>
      <c r="H427" s="16">
        <f t="shared" si="81"/>
        <v>0</v>
      </c>
      <c r="I427" s="16">
        <f t="shared" si="81"/>
        <v>0</v>
      </c>
      <c r="J427" s="16">
        <f t="shared" si="81"/>
        <v>0</v>
      </c>
      <c r="K427" s="16">
        <f t="shared" si="81"/>
        <v>0</v>
      </c>
      <c r="L427" s="8">
        <f t="shared" si="81"/>
        <v>0</v>
      </c>
    </row>
    <row r="428" spans="1:12" x14ac:dyDescent="0.2">
      <c r="A428" s="77">
        <v>411</v>
      </c>
      <c r="C428" s="184">
        <f t="shared" ref="C428:G437" si="82">IF(C$6&gt;=$A428,C$9,IF(C$7&gt;=$A428,C$10,(C$8&gt;=$A428)*C$11))+(INT(C$5)=$A428)*(C$12+C$13)</f>
        <v>0</v>
      </c>
      <c r="D428" s="80">
        <f t="shared" si="82"/>
        <v>0</v>
      </c>
      <c r="E428" s="80">
        <f t="shared" si="82"/>
        <v>0</v>
      </c>
      <c r="F428" s="80">
        <f t="shared" si="82"/>
        <v>0</v>
      </c>
      <c r="G428" s="109">
        <f t="shared" si="82"/>
        <v>0</v>
      </c>
      <c r="H428" s="16">
        <f t="shared" ref="H428:L437" si="83">IF(H$6&gt;=$A428,H$9,IF(H$7&gt;=$A428,H$10,(H$8&gt;=$A428)*H$11))+(INT(H$5)=$A428)*(H$12+H$13+H$14)</f>
        <v>0</v>
      </c>
      <c r="I428" s="16">
        <f t="shared" si="83"/>
        <v>0</v>
      </c>
      <c r="J428" s="16">
        <f t="shared" si="83"/>
        <v>0</v>
      </c>
      <c r="K428" s="16">
        <f t="shared" si="83"/>
        <v>0</v>
      </c>
      <c r="L428" s="8">
        <f t="shared" si="83"/>
        <v>0</v>
      </c>
    </row>
    <row r="429" spans="1:12" x14ac:dyDescent="0.2">
      <c r="A429" s="77">
        <v>412</v>
      </c>
      <c r="C429" s="184">
        <f t="shared" si="82"/>
        <v>0</v>
      </c>
      <c r="D429" s="80">
        <f t="shared" si="82"/>
        <v>0</v>
      </c>
      <c r="E429" s="80">
        <f t="shared" si="82"/>
        <v>0</v>
      </c>
      <c r="F429" s="80">
        <f t="shared" si="82"/>
        <v>0</v>
      </c>
      <c r="G429" s="109">
        <f t="shared" si="82"/>
        <v>0</v>
      </c>
      <c r="H429" s="16">
        <f t="shared" si="83"/>
        <v>0</v>
      </c>
      <c r="I429" s="16">
        <f t="shared" si="83"/>
        <v>0</v>
      </c>
      <c r="J429" s="16">
        <f t="shared" si="83"/>
        <v>0</v>
      </c>
      <c r="K429" s="16">
        <f t="shared" si="83"/>
        <v>0</v>
      </c>
      <c r="L429" s="8">
        <f t="shared" si="83"/>
        <v>0</v>
      </c>
    </row>
    <row r="430" spans="1:12" x14ac:dyDescent="0.2">
      <c r="A430" s="77">
        <v>413</v>
      </c>
      <c r="C430" s="184">
        <f t="shared" si="82"/>
        <v>0</v>
      </c>
      <c r="D430" s="80">
        <f t="shared" si="82"/>
        <v>0</v>
      </c>
      <c r="E430" s="80">
        <f t="shared" si="82"/>
        <v>0</v>
      </c>
      <c r="F430" s="80">
        <f t="shared" si="82"/>
        <v>0</v>
      </c>
      <c r="G430" s="109">
        <f t="shared" si="82"/>
        <v>0</v>
      </c>
      <c r="H430" s="16">
        <f t="shared" si="83"/>
        <v>0</v>
      </c>
      <c r="I430" s="16">
        <f t="shared" si="83"/>
        <v>0</v>
      </c>
      <c r="J430" s="16">
        <f t="shared" si="83"/>
        <v>0</v>
      </c>
      <c r="K430" s="16">
        <f t="shared" si="83"/>
        <v>0</v>
      </c>
      <c r="L430" s="8">
        <f t="shared" si="83"/>
        <v>0</v>
      </c>
    </row>
    <row r="431" spans="1:12" x14ac:dyDescent="0.2">
      <c r="A431" s="77">
        <v>414</v>
      </c>
      <c r="C431" s="184">
        <f t="shared" si="82"/>
        <v>0</v>
      </c>
      <c r="D431" s="80">
        <f t="shared" si="82"/>
        <v>0</v>
      </c>
      <c r="E431" s="80">
        <f t="shared" si="82"/>
        <v>0</v>
      </c>
      <c r="F431" s="80">
        <f t="shared" si="82"/>
        <v>0</v>
      </c>
      <c r="G431" s="109">
        <f t="shared" si="82"/>
        <v>0</v>
      </c>
      <c r="H431" s="16">
        <f t="shared" si="83"/>
        <v>0</v>
      </c>
      <c r="I431" s="16">
        <f t="shared" si="83"/>
        <v>0</v>
      </c>
      <c r="J431" s="16">
        <f t="shared" si="83"/>
        <v>0</v>
      </c>
      <c r="K431" s="16">
        <f t="shared" si="83"/>
        <v>0</v>
      </c>
      <c r="L431" s="8">
        <f t="shared" si="83"/>
        <v>0</v>
      </c>
    </row>
    <row r="432" spans="1:12" x14ac:dyDescent="0.2">
      <c r="A432" s="77">
        <v>415</v>
      </c>
      <c r="C432" s="184">
        <f t="shared" si="82"/>
        <v>0</v>
      </c>
      <c r="D432" s="80">
        <f t="shared" si="82"/>
        <v>0</v>
      </c>
      <c r="E432" s="80">
        <f t="shared" si="82"/>
        <v>0</v>
      </c>
      <c r="F432" s="80">
        <f t="shared" si="82"/>
        <v>0</v>
      </c>
      <c r="G432" s="109">
        <f t="shared" si="82"/>
        <v>0</v>
      </c>
      <c r="H432" s="16">
        <f t="shared" si="83"/>
        <v>0</v>
      </c>
      <c r="I432" s="16">
        <f t="shared" si="83"/>
        <v>0</v>
      </c>
      <c r="J432" s="16">
        <f t="shared" si="83"/>
        <v>0</v>
      </c>
      <c r="K432" s="16">
        <f t="shared" si="83"/>
        <v>0</v>
      </c>
      <c r="L432" s="8">
        <f t="shared" si="83"/>
        <v>0</v>
      </c>
    </row>
    <row r="433" spans="1:12" x14ac:dyDescent="0.2">
      <c r="A433" s="77">
        <v>416</v>
      </c>
      <c r="C433" s="184">
        <f t="shared" si="82"/>
        <v>0</v>
      </c>
      <c r="D433" s="80">
        <f t="shared" si="82"/>
        <v>0</v>
      </c>
      <c r="E433" s="80">
        <f t="shared" si="82"/>
        <v>0</v>
      </c>
      <c r="F433" s="80">
        <f t="shared" si="82"/>
        <v>0</v>
      </c>
      <c r="G433" s="109">
        <f t="shared" si="82"/>
        <v>0</v>
      </c>
      <c r="H433" s="16">
        <f t="shared" si="83"/>
        <v>0</v>
      </c>
      <c r="I433" s="16">
        <f t="shared" si="83"/>
        <v>0</v>
      </c>
      <c r="J433" s="16">
        <f t="shared" si="83"/>
        <v>0</v>
      </c>
      <c r="K433" s="16">
        <f t="shared" si="83"/>
        <v>0</v>
      </c>
      <c r="L433" s="8">
        <f t="shared" si="83"/>
        <v>0</v>
      </c>
    </row>
    <row r="434" spans="1:12" x14ac:dyDescent="0.2">
      <c r="A434" s="77">
        <v>417</v>
      </c>
      <c r="C434" s="184">
        <f t="shared" si="82"/>
        <v>0</v>
      </c>
      <c r="D434" s="80">
        <f t="shared" si="82"/>
        <v>0</v>
      </c>
      <c r="E434" s="80">
        <f t="shared" si="82"/>
        <v>0</v>
      </c>
      <c r="F434" s="80">
        <f t="shared" si="82"/>
        <v>0</v>
      </c>
      <c r="G434" s="109">
        <f t="shared" si="82"/>
        <v>0</v>
      </c>
      <c r="H434" s="16">
        <f t="shared" si="83"/>
        <v>0</v>
      </c>
      <c r="I434" s="16">
        <f t="shared" si="83"/>
        <v>0</v>
      </c>
      <c r="J434" s="16">
        <f t="shared" si="83"/>
        <v>0</v>
      </c>
      <c r="K434" s="16">
        <f t="shared" si="83"/>
        <v>0</v>
      </c>
      <c r="L434" s="8">
        <f t="shared" si="83"/>
        <v>0</v>
      </c>
    </row>
    <row r="435" spans="1:12" x14ac:dyDescent="0.2">
      <c r="A435" s="77">
        <v>418</v>
      </c>
      <c r="C435" s="184">
        <f t="shared" si="82"/>
        <v>0</v>
      </c>
      <c r="D435" s="80">
        <f t="shared" si="82"/>
        <v>0</v>
      </c>
      <c r="E435" s="80">
        <f t="shared" si="82"/>
        <v>0</v>
      </c>
      <c r="F435" s="80">
        <f t="shared" si="82"/>
        <v>0</v>
      </c>
      <c r="G435" s="109">
        <f t="shared" si="82"/>
        <v>0</v>
      </c>
      <c r="H435" s="16">
        <f t="shared" si="83"/>
        <v>0</v>
      </c>
      <c r="I435" s="16">
        <f t="shared" si="83"/>
        <v>0</v>
      </c>
      <c r="J435" s="16">
        <f t="shared" si="83"/>
        <v>0</v>
      </c>
      <c r="K435" s="16">
        <f t="shared" si="83"/>
        <v>0</v>
      </c>
      <c r="L435" s="8">
        <f t="shared" si="83"/>
        <v>0</v>
      </c>
    </row>
    <row r="436" spans="1:12" x14ac:dyDescent="0.2">
      <c r="A436" s="77">
        <v>419</v>
      </c>
      <c r="C436" s="184">
        <f t="shared" si="82"/>
        <v>0</v>
      </c>
      <c r="D436" s="80">
        <f t="shared" si="82"/>
        <v>0</v>
      </c>
      <c r="E436" s="80">
        <f t="shared" si="82"/>
        <v>0</v>
      </c>
      <c r="F436" s="80">
        <f t="shared" si="82"/>
        <v>0</v>
      </c>
      <c r="G436" s="109">
        <f t="shared" si="82"/>
        <v>0</v>
      </c>
      <c r="H436" s="16">
        <f t="shared" si="83"/>
        <v>0</v>
      </c>
      <c r="I436" s="16">
        <f t="shared" si="83"/>
        <v>0</v>
      </c>
      <c r="J436" s="16">
        <f t="shared" si="83"/>
        <v>0</v>
      </c>
      <c r="K436" s="16">
        <f t="shared" si="83"/>
        <v>0</v>
      </c>
      <c r="L436" s="8">
        <f t="shared" si="83"/>
        <v>0</v>
      </c>
    </row>
    <row r="437" spans="1:12" x14ac:dyDescent="0.2">
      <c r="A437" s="77">
        <v>420</v>
      </c>
      <c r="C437" s="184">
        <f t="shared" si="82"/>
        <v>0</v>
      </c>
      <c r="D437" s="80">
        <f t="shared" si="82"/>
        <v>0</v>
      </c>
      <c r="E437" s="80">
        <f t="shared" si="82"/>
        <v>0</v>
      </c>
      <c r="F437" s="80">
        <f t="shared" si="82"/>
        <v>0</v>
      </c>
      <c r="G437" s="109">
        <f t="shared" si="82"/>
        <v>0</v>
      </c>
      <c r="H437" s="16">
        <f t="shared" si="83"/>
        <v>0</v>
      </c>
      <c r="I437" s="16">
        <f t="shared" si="83"/>
        <v>0</v>
      </c>
      <c r="J437" s="16">
        <f t="shared" si="83"/>
        <v>0</v>
      </c>
      <c r="K437" s="16">
        <f t="shared" si="83"/>
        <v>0</v>
      </c>
      <c r="L437" s="8">
        <f t="shared" si="83"/>
        <v>0</v>
      </c>
    </row>
    <row r="438" spans="1:12" x14ac:dyDescent="0.2">
      <c r="A438" s="77">
        <v>421</v>
      </c>
      <c r="C438" s="184">
        <f t="shared" ref="C438:G447" si="84">IF(C$6&gt;=$A438,C$9,IF(C$7&gt;=$A438,C$10,(C$8&gt;=$A438)*C$11))+(INT(C$5)=$A438)*(C$12+C$13)</f>
        <v>0</v>
      </c>
      <c r="D438" s="80">
        <f t="shared" si="84"/>
        <v>0</v>
      </c>
      <c r="E438" s="80">
        <f t="shared" si="84"/>
        <v>0</v>
      </c>
      <c r="F438" s="80">
        <f t="shared" si="84"/>
        <v>0</v>
      </c>
      <c r="G438" s="109">
        <f t="shared" si="84"/>
        <v>0</v>
      </c>
      <c r="H438" s="16">
        <f t="shared" ref="H438:L447" si="85">IF(H$6&gt;=$A438,H$9,IF(H$7&gt;=$A438,H$10,(H$8&gt;=$A438)*H$11))+(INT(H$5)=$A438)*(H$12+H$13+H$14)</f>
        <v>0</v>
      </c>
      <c r="I438" s="16">
        <f t="shared" si="85"/>
        <v>0</v>
      </c>
      <c r="J438" s="16">
        <f t="shared" si="85"/>
        <v>0</v>
      </c>
      <c r="K438" s="16">
        <f t="shared" si="85"/>
        <v>0</v>
      </c>
      <c r="L438" s="8">
        <f t="shared" si="85"/>
        <v>0</v>
      </c>
    </row>
    <row r="439" spans="1:12" x14ac:dyDescent="0.2">
      <c r="A439" s="77">
        <v>422</v>
      </c>
      <c r="C439" s="184">
        <f t="shared" si="84"/>
        <v>0</v>
      </c>
      <c r="D439" s="80">
        <f t="shared" si="84"/>
        <v>0</v>
      </c>
      <c r="E439" s="80">
        <f t="shared" si="84"/>
        <v>0</v>
      </c>
      <c r="F439" s="80">
        <f t="shared" si="84"/>
        <v>0</v>
      </c>
      <c r="G439" s="109">
        <f t="shared" si="84"/>
        <v>0</v>
      </c>
      <c r="H439" s="16">
        <f t="shared" si="85"/>
        <v>0</v>
      </c>
      <c r="I439" s="16">
        <f t="shared" si="85"/>
        <v>0</v>
      </c>
      <c r="J439" s="16">
        <f t="shared" si="85"/>
        <v>0</v>
      </c>
      <c r="K439" s="16">
        <f t="shared" si="85"/>
        <v>0</v>
      </c>
      <c r="L439" s="8">
        <f t="shared" si="85"/>
        <v>0</v>
      </c>
    </row>
    <row r="440" spans="1:12" x14ac:dyDescent="0.2">
      <c r="A440" s="77">
        <v>423</v>
      </c>
      <c r="C440" s="184">
        <f t="shared" si="84"/>
        <v>0</v>
      </c>
      <c r="D440" s="80">
        <f t="shared" si="84"/>
        <v>0</v>
      </c>
      <c r="E440" s="80">
        <f t="shared" si="84"/>
        <v>0</v>
      </c>
      <c r="F440" s="80">
        <f t="shared" si="84"/>
        <v>0</v>
      </c>
      <c r="G440" s="109">
        <f t="shared" si="84"/>
        <v>0</v>
      </c>
      <c r="H440" s="16">
        <f t="shared" si="85"/>
        <v>0</v>
      </c>
      <c r="I440" s="16">
        <f t="shared" si="85"/>
        <v>0</v>
      </c>
      <c r="J440" s="16">
        <f t="shared" si="85"/>
        <v>0</v>
      </c>
      <c r="K440" s="16">
        <f t="shared" si="85"/>
        <v>0</v>
      </c>
      <c r="L440" s="8">
        <f t="shared" si="85"/>
        <v>0</v>
      </c>
    </row>
    <row r="441" spans="1:12" x14ac:dyDescent="0.2">
      <c r="A441" s="77">
        <v>424</v>
      </c>
      <c r="C441" s="184">
        <f t="shared" si="84"/>
        <v>0</v>
      </c>
      <c r="D441" s="80">
        <f t="shared" si="84"/>
        <v>0</v>
      </c>
      <c r="E441" s="80">
        <f t="shared" si="84"/>
        <v>0</v>
      </c>
      <c r="F441" s="80">
        <f t="shared" si="84"/>
        <v>0</v>
      </c>
      <c r="G441" s="109">
        <f t="shared" si="84"/>
        <v>0</v>
      </c>
      <c r="H441" s="16">
        <f t="shared" si="85"/>
        <v>0</v>
      </c>
      <c r="I441" s="16">
        <f t="shared" si="85"/>
        <v>0</v>
      </c>
      <c r="J441" s="16">
        <f t="shared" si="85"/>
        <v>0</v>
      </c>
      <c r="K441" s="16">
        <f t="shared" si="85"/>
        <v>0</v>
      </c>
      <c r="L441" s="8">
        <f t="shared" si="85"/>
        <v>0</v>
      </c>
    </row>
    <row r="442" spans="1:12" x14ac:dyDescent="0.2">
      <c r="A442" s="77">
        <v>425</v>
      </c>
      <c r="C442" s="184">
        <f t="shared" si="84"/>
        <v>0</v>
      </c>
      <c r="D442" s="80">
        <f t="shared" si="84"/>
        <v>0</v>
      </c>
      <c r="E442" s="80">
        <f t="shared" si="84"/>
        <v>0</v>
      </c>
      <c r="F442" s="80">
        <f t="shared" si="84"/>
        <v>0</v>
      </c>
      <c r="G442" s="109">
        <f t="shared" si="84"/>
        <v>0</v>
      </c>
      <c r="H442" s="16">
        <f t="shared" si="85"/>
        <v>0</v>
      </c>
      <c r="I442" s="16">
        <f t="shared" si="85"/>
        <v>0</v>
      </c>
      <c r="J442" s="16">
        <f t="shared" si="85"/>
        <v>0</v>
      </c>
      <c r="K442" s="16">
        <f t="shared" si="85"/>
        <v>0</v>
      </c>
      <c r="L442" s="8">
        <f t="shared" si="85"/>
        <v>0</v>
      </c>
    </row>
    <row r="443" spans="1:12" x14ac:dyDescent="0.2">
      <c r="A443" s="77">
        <v>426</v>
      </c>
      <c r="C443" s="184">
        <f t="shared" si="84"/>
        <v>0</v>
      </c>
      <c r="D443" s="80">
        <f t="shared" si="84"/>
        <v>0</v>
      </c>
      <c r="E443" s="80">
        <f t="shared" si="84"/>
        <v>0</v>
      </c>
      <c r="F443" s="80">
        <f t="shared" si="84"/>
        <v>0</v>
      </c>
      <c r="G443" s="109">
        <f t="shared" si="84"/>
        <v>0</v>
      </c>
      <c r="H443" s="16">
        <f t="shared" si="85"/>
        <v>0</v>
      </c>
      <c r="I443" s="16">
        <f t="shared" si="85"/>
        <v>0</v>
      </c>
      <c r="J443" s="16">
        <f t="shared" si="85"/>
        <v>0</v>
      </c>
      <c r="K443" s="16">
        <f t="shared" si="85"/>
        <v>0</v>
      </c>
      <c r="L443" s="8">
        <f t="shared" si="85"/>
        <v>0</v>
      </c>
    </row>
    <row r="444" spans="1:12" x14ac:dyDescent="0.2">
      <c r="A444" s="77">
        <v>427</v>
      </c>
      <c r="C444" s="184">
        <f t="shared" si="84"/>
        <v>0</v>
      </c>
      <c r="D444" s="80">
        <f t="shared" si="84"/>
        <v>0</v>
      </c>
      <c r="E444" s="80">
        <f t="shared" si="84"/>
        <v>0</v>
      </c>
      <c r="F444" s="80">
        <f t="shared" si="84"/>
        <v>0</v>
      </c>
      <c r="G444" s="109">
        <f t="shared" si="84"/>
        <v>0</v>
      </c>
      <c r="H444" s="16">
        <f t="shared" si="85"/>
        <v>0</v>
      </c>
      <c r="I444" s="16">
        <f t="shared" si="85"/>
        <v>0</v>
      </c>
      <c r="J444" s="16">
        <f t="shared" si="85"/>
        <v>0</v>
      </c>
      <c r="K444" s="16">
        <f t="shared" si="85"/>
        <v>0</v>
      </c>
      <c r="L444" s="8">
        <f t="shared" si="85"/>
        <v>0</v>
      </c>
    </row>
    <row r="445" spans="1:12" x14ac:dyDescent="0.2">
      <c r="A445" s="77">
        <v>428</v>
      </c>
      <c r="C445" s="184">
        <f t="shared" si="84"/>
        <v>0</v>
      </c>
      <c r="D445" s="80">
        <f t="shared" si="84"/>
        <v>0</v>
      </c>
      <c r="E445" s="80">
        <f t="shared" si="84"/>
        <v>0</v>
      </c>
      <c r="F445" s="80">
        <f t="shared" si="84"/>
        <v>0</v>
      </c>
      <c r="G445" s="109">
        <f t="shared" si="84"/>
        <v>0</v>
      </c>
      <c r="H445" s="16">
        <f t="shared" si="85"/>
        <v>0</v>
      </c>
      <c r="I445" s="16">
        <f t="shared" si="85"/>
        <v>0</v>
      </c>
      <c r="J445" s="16">
        <f t="shared" si="85"/>
        <v>0</v>
      </c>
      <c r="K445" s="16">
        <f t="shared" si="85"/>
        <v>0</v>
      </c>
      <c r="L445" s="8">
        <f t="shared" si="85"/>
        <v>0</v>
      </c>
    </row>
    <row r="446" spans="1:12" x14ac:dyDescent="0.2">
      <c r="A446" s="77">
        <v>429</v>
      </c>
      <c r="C446" s="184">
        <f t="shared" si="84"/>
        <v>0</v>
      </c>
      <c r="D446" s="80">
        <f t="shared" si="84"/>
        <v>0</v>
      </c>
      <c r="E446" s="80">
        <f t="shared" si="84"/>
        <v>0</v>
      </c>
      <c r="F446" s="80">
        <f t="shared" si="84"/>
        <v>0</v>
      </c>
      <c r="G446" s="109">
        <f t="shared" si="84"/>
        <v>0</v>
      </c>
      <c r="H446" s="16">
        <f t="shared" si="85"/>
        <v>0</v>
      </c>
      <c r="I446" s="16">
        <f t="shared" si="85"/>
        <v>0</v>
      </c>
      <c r="J446" s="16">
        <f t="shared" si="85"/>
        <v>0</v>
      </c>
      <c r="K446" s="16">
        <f t="shared" si="85"/>
        <v>0</v>
      </c>
      <c r="L446" s="8">
        <f t="shared" si="85"/>
        <v>0</v>
      </c>
    </row>
    <row r="447" spans="1:12" x14ac:dyDescent="0.2">
      <c r="A447" s="77">
        <v>430</v>
      </c>
      <c r="C447" s="184">
        <f t="shared" si="84"/>
        <v>0</v>
      </c>
      <c r="D447" s="80">
        <f t="shared" si="84"/>
        <v>0</v>
      </c>
      <c r="E447" s="80">
        <f t="shared" si="84"/>
        <v>0</v>
      </c>
      <c r="F447" s="80">
        <f t="shared" si="84"/>
        <v>0</v>
      </c>
      <c r="G447" s="109">
        <f t="shared" si="84"/>
        <v>0</v>
      </c>
      <c r="H447" s="16">
        <f t="shared" si="85"/>
        <v>0</v>
      </c>
      <c r="I447" s="16">
        <f t="shared" si="85"/>
        <v>0</v>
      </c>
      <c r="J447" s="16">
        <f t="shared" si="85"/>
        <v>0</v>
      </c>
      <c r="K447" s="16">
        <f t="shared" si="85"/>
        <v>0</v>
      </c>
      <c r="L447" s="8">
        <f t="shared" si="85"/>
        <v>0</v>
      </c>
    </row>
    <row r="448" spans="1:12" x14ac:dyDescent="0.2">
      <c r="A448" s="77">
        <v>431</v>
      </c>
      <c r="C448" s="184">
        <f t="shared" ref="C448:G457" si="86">IF(C$6&gt;=$A448,C$9,IF(C$7&gt;=$A448,C$10,(C$8&gt;=$A448)*C$11))+(INT(C$5)=$A448)*(C$12+C$13)</f>
        <v>0</v>
      </c>
      <c r="D448" s="80">
        <f t="shared" si="86"/>
        <v>0</v>
      </c>
      <c r="E448" s="80">
        <f t="shared" si="86"/>
        <v>0</v>
      </c>
      <c r="F448" s="80">
        <f t="shared" si="86"/>
        <v>0</v>
      </c>
      <c r="G448" s="109">
        <f t="shared" si="86"/>
        <v>0</v>
      </c>
      <c r="H448" s="16">
        <f t="shared" ref="H448:L457" si="87">IF(H$6&gt;=$A448,H$9,IF(H$7&gt;=$A448,H$10,(H$8&gt;=$A448)*H$11))+(INT(H$5)=$A448)*(H$12+H$13+H$14)</f>
        <v>0</v>
      </c>
      <c r="I448" s="16">
        <f t="shared" si="87"/>
        <v>0</v>
      </c>
      <c r="J448" s="16">
        <f t="shared" si="87"/>
        <v>0</v>
      </c>
      <c r="K448" s="16">
        <f t="shared" si="87"/>
        <v>0</v>
      </c>
      <c r="L448" s="8">
        <f t="shared" si="87"/>
        <v>0</v>
      </c>
    </row>
    <row r="449" spans="1:12" x14ac:dyDescent="0.2">
      <c r="A449" s="77">
        <v>432</v>
      </c>
      <c r="C449" s="184">
        <f t="shared" si="86"/>
        <v>0</v>
      </c>
      <c r="D449" s="80">
        <f t="shared" si="86"/>
        <v>0</v>
      </c>
      <c r="E449" s="80">
        <f t="shared" si="86"/>
        <v>0</v>
      </c>
      <c r="F449" s="80">
        <f t="shared" si="86"/>
        <v>0</v>
      </c>
      <c r="G449" s="109">
        <f t="shared" si="86"/>
        <v>0</v>
      </c>
      <c r="H449" s="16">
        <f t="shared" si="87"/>
        <v>0</v>
      </c>
      <c r="I449" s="16">
        <f t="shared" si="87"/>
        <v>0</v>
      </c>
      <c r="J449" s="16">
        <f t="shared" si="87"/>
        <v>0</v>
      </c>
      <c r="K449" s="16">
        <f t="shared" si="87"/>
        <v>0</v>
      </c>
      <c r="L449" s="8">
        <f t="shared" si="87"/>
        <v>0</v>
      </c>
    </row>
    <row r="450" spans="1:12" x14ac:dyDescent="0.2">
      <c r="A450" s="77">
        <v>433</v>
      </c>
      <c r="C450" s="184">
        <f t="shared" si="86"/>
        <v>0</v>
      </c>
      <c r="D450" s="80">
        <f t="shared" si="86"/>
        <v>0</v>
      </c>
      <c r="E450" s="80">
        <f t="shared" si="86"/>
        <v>0</v>
      </c>
      <c r="F450" s="80">
        <f t="shared" si="86"/>
        <v>0</v>
      </c>
      <c r="G450" s="109">
        <f t="shared" si="86"/>
        <v>0</v>
      </c>
      <c r="H450" s="16">
        <f t="shared" si="87"/>
        <v>0</v>
      </c>
      <c r="I450" s="16">
        <f t="shared" si="87"/>
        <v>0</v>
      </c>
      <c r="J450" s="16">
        <f t="shared" si="87"/>
        <v>0</v>
      </c>
      <c r="K450" s="16">
        <f t="shared" si="87"/>
        <v>0</v>
      </c>
      <c r="L450" s="8">
        <f t="shared" si="87"/>
        <v>0</v>
      </c>
    </row>
    <row r="451" spans="1:12" x14ac:dyDescent="0.2">
      <c r="A451" s="77">
        <v>434</v>
      </c>
      <c r="C451" s="184">
        <f t="shared" si="86"/>
        <v>0</v>
      </c>
      <c r="D451" s="80">
        <f t="shared" si="86"/>
        <v>0</v>
      </c>
      <c r="E451" s="80">
        <f t="shared" si="86"/>
        <v>0</v>
      </c>
      <c r="F451" s="80">
        <f t="shared" si="86"/>
        <v>0</v>
      </c>
      <c r="G451" s="109">
        <f t="shared" si="86"/>
        <v>0</v>
      </c>
      <c r="H451" s="16">
        <f t="shared" si="87"/>
        <v>0</v>
      </c>
      <c r="I451" s="16">
        <f t="shared" si="87"/>
        <v>0</v>
      </c>
      <c r="J451" s="16">
        <f t="shared" si="87"/>
        <v>0</v>
      </c>
      <c r="K451" s="16">
        <f t="shared" si="87"/>
        <v>0</v>
      </c>
      <c r="L451" s="8">
        <f t="shared" si="87"/>
        <v>0</v>
      </c>
    </row>
    <row r="452" spans="1:12" x14ac:dyDescent="0.2">
      <c r="A452" s="77">
        <v>435</v>
      </c>
      <c r="C452" s="184">
        <f t="shared" si="86"/>
        <v>0</v>
      </c>
      <c r="D452" s="80">
        <f t="shared" si="86"/>
        <v>0</v>
      </c>
      <c r="E452" s="80">
        <f t="shared" si="86"/>
        <v>0</v>
      </c>
      <c r="F452" s="80">
        <f t="shared" si="86"/>
        <v>0</v>
      </c>
      <c r="G452" s="109">
        <f t="shared" si="86"/>
        <v>0</v>
      </c>
      <c r="H452" s="16">
        <f t="shared" si="87"/>
        <v>0</v>
      </c>
      <c r="I452" s="16">
        <f t="shared" si="87"/>
        <v>0</v>
      </c>
      <c r="J452" s="16">
        <f t="shared" si="87"/>
        <v>0</v>
      </c>
      <c r="K452" s="16">
        <f t="shared" si="87"/>
        <v>0</v>
      </c>
      <c r="L452" s="8">
        <f t="shared" si="87"/>
        <v>0</v>
      </c>
    </row>
    <row r="453" spans="1:12" x14ac:dyDescent="0.2">
      <c r="A453" s="77">
        <v>436</v>
      </c>
      <c r="C453" s="184">
        <f t="shared" si="86"/>
        <v>0</v>
      </c>
      <c r="D453" s="80">
        <f t="shared" si="86"/>
        <v>0</v>
      </c>
      <c r="E453" s="80">
        <f t="shared" si="86"/>
        <v>0</v>
      </c>
      <c r="F453" s="80">
        <f t="shared" si="86"/>
        <v>0</v>
      </c>
      <c r="G453" s="109">
        <f t="shared" si="86"/>
        <v>0</v>
      </c>
      <c r="H453" s="16">
        <f t="shared" si="87"/>
        <v>0</v>
      </c>
      <c r="I453" s="16">
        <f t="shared" si="87"/>
        <v>0</v>
      </c>
      <c r="J453" s="16">
        <f t="shared" si="87"/>
        <v>0</v>
      </c>
      <c r="K453" s="16">
        <f t="shared" si="87"/>
        <v>0</v>
      </c>
      <c r="L453" s="8">
        <f t="shared" si="87"/>
        <v>0</v>
      </c>
    </row>
    <row r="454" spans="1:12" x14ac:dyDescent="0.2">
      <c r="A454" s="77">
        <v>437</v>
      </c>
      <c r="C454" s="184">
        <f t="shared" si="86"/>
        <v>0</v>
      </c>
      <c r="D454" s="80">
        <f t="shared" si="86"/>
        <v>0</v>
      </c>
      <c r="E454" s="80">
        <f t="shared" si="86"/>
        <v>0</v>
      </c>
      <c r="F454" s="80">
        <f t="shared" si="86"/>
        <v>0</v>
      </c>
      <c r="G454" s="109">
        <f t="shared" si="86"/>
        <v>0</v>
      </c>
      <c r="H454" s="16">
        <f t="shared" si="87"/>
        <v>0</v>
      </c>
      <c r="I454" s="16">
        <f t="shared" si="87"/>
        <v>0</v>
      </c>
      <c r="J454" s="16">
        <f t="shared" si="87"/>
        <v>0</v>
      </c>
      <c r="K454" s="16">
        <f t="shared" si="87"/>
        <v>0</v>
      </c>
      <c r="L454" s="8">
        <f t="shared" si="87"/>
        <v>0</v>
      </c>
    </row>
    <row r="455" spans="1:12" x14ac:dyDescent="0.2">
      <c r="A455" s="77">
        <v>438</v>
      </c>
      <c r="C455" s="184">
        <f t="shared" si="86"/>
        <v>0</v>
      </c>
      <c r="D455" s="80">
        <f t="shared" si="86"/>
        <v>0</v>
      </c>
      <c r="E455" s="80">
        <f t="shared" si="86"/>
        <v>0</v>
      </c>
      <c r="F455" s="80">
        <f t="shared" si="86"/>
        <v>0</v>
      </c>
      <c r="G455" s="109">
        <f t="shared" si="86"/>
        <v>0</v>
      </c>
      <c r="H455" s="16">
        <f t="shared" si="87"/>
        <v>0</v>
      </c>
      <c r="I455" s="16">
        <f t="shared" si="87"/>
        <v>0</v>
      </c>
      <c r="J455" s="16">
        <f t="shared" si="87"/>
        <v>0</v>
      </c>
      <c r="K455" s="16">
        <f t="shared" si="87"/>
        <v>0</v>
      </c>
      <c r="L455" s="8">
        <f t="shared" si="87"/>
        <v>0</v>
      </c>
    </row>
    <row r="456" spans="1:12" x14ac:dyDescent="0.2">
      <c r="A456" s="77">
        <v>439</v>
      </c>
      <c r="C456" s="184">
        <f t="shared" si="86"/>
        <v>0</v>
      </c>
      <c r="D456" s="80">
        <f t="shared" si="86"/>
        <v>0</v>
      </c>
      <c r="E456" s="80">
        <f t="shared" si="86"/>
        <v>0</v>
      </c>
      <c r="F456" s="80">
        <f t="shared" si="86"/>
        <v>0</v>
      </c>
      <c r="G456" s="109">
        <f t="shared" si="86"/>
        <v>0</v>
      </c>
      <c r="H456" s="16">
        <f t="shared" si="87"/>
        <v>0</v>
      </c>
      <c r="I456" s="16">
        <f t="shared" si="87"/>
        <v>0</v>
      </c>
      <c r="J456" s="16">
        <f t="shared" si="87"/>
        <v>0</v>
      </c>
      <c r="K456" s="16">
        <f t="shared" si="87"/>
        <v>0</v>
      </c>
      <c r="L456" s="8">
        <f t="shared" si="87"/>
        <v>0</v>
      </c>
    </row>
    <row r="457" spans="1:12" x14ac:dyDescent="0.2">
      <c r="A457" s="77">
        <v>440</v>
      </c>
      <c r="C457" s="184">
        <f t="shared" si="86"/>
        <v>0</v>
      </c>
      <c r="D457" s="80">
        <f t="shared" si="86"/>
        <v>0</v>
      </c>
      <c r="E457" s="80">
        <f t="shared" si="86"/>
        <v>0</v>
      </c>
      <c r="F457" s="80">
        <f t="shared" si="86"/>
        <v>0</v>
      </c>
      <c r="G457" s="109">
        <f t="shared" si="86"/>
        <v>0</v>
      </c>
      <c r="H457" s="16">
        <f t="shared" si="87"/>
        <v>0</v>
      </c>
      <c r="I457" s="16">
        <f t="shared" si="87"/>
        <v>0</v>
      </c>
      <c r="J457" s="16">
        <f t="shared" si="87"/>
        <v>0</v>
      </c>
      <c r="K457" s="16">
        <f t="shared" si="87"/>
        <v>0</v>
      </c>
      <c r="L457" s="8">
        <f t="shared" si="87"/>
        <v>0</v>
      </c>
    </row>
    <row r="458" spans="1:12" x14ac:dyDescent="0.2">
      <c r="A458" s="77">
        <v>441</v>
      </c>
      <c r="C458" s="184">
        <f t="shared" ref="C458:G467" si="88">IF(C$6&gt;=$A458,C$9,IF(C$7&gt;=$A458,C$10,(C$8&gt;=$A458)*C$11))+(INT(C$5)=$A458)*(C$12+C$13)</f>
        <v>0</v>
      </c>
      <c r="D458" s="80">
        <f t="shared" si="88"/>
        <v>0</v>
      </c>
      <c r="E458" s="80">
        <f t="shared" si="88"/>
        <v>0</v>
      </c>
      <c r="F458" s="80">
        <f t="shared" si="88"/>
        <v>0</v>
      </c>
      <c r="G458" s="109">
        <f t="shared" si="88"/>
        <v>0</v>
      </c>
      <c r="H458" s="16">
        <f t="shared" ref="H458:L467" si="89">IF(H$6&gt;=$A458,H$9,IF(H$7&gt;=$A458,H$10,(H$8&gt;=$A458)*H$11))+(INT(H$5)=$A458)*(H$12+H$13+H$14)</f>
        <v>0</v>
      </c>
      <c r="I458" s="16">
        <f t="shared" si="89"/>
        <v>0</v>
      </c>
      <c r="J458" s="16">
        <f t="shared" si="89"/>
        <v>0</v>
      </c>
      <c r="K458" s="16">
        <f t="shared" si="89"/>
        <v>0</v>
      </c>
      <c r="L458" s="8">
        <f t="shared" si="89"/>
        <v>0</v>
      </c>
    </row>
    <row r="459" spans="1:12" x14ac:dyDescent="0.2">
      <c r="A459" s="77">
        <v>442</v>
      </c>
      <c r="C459" s="184">
        <f t="shared" si="88"/>
        <v>0</v>
      </c>
      <c r="D459" s="80">
        <f t="shared" si="88"/>
        <v>0</v>
      </c>
      <c r="E459" s="80">
        <f t="shared" si="88"/>
        <v>0</v>
      </c>
      <c r="F459" s="80">
        <f t="shared" si="88"/>
        <v>0</v>
      </c>
      <c r="G459" s="109">
        <f t="shared" si="88"/>
        <v>0</v>
      </c>
      <c r="H459" s="16">
        <f t="shared" si="89"/>
        <v>0</v>
      </c>
      <c r="I459" s="16">
        <f t="shared" si="89"/>
        <v>0</v>
      </c>
      <c r="J459" s="16">
        <f t="shared" si="89"/>
        <v>0</v>
      </c>
      <c r="K459" s="16">
        <f t="shared" si="89"/>
        <v>0</v>
      </c>
      <c r="L459" s="8">
        <f t="shared" si="89"/>
        <v>0</v>
      </c>
    </row>
    <row r="460" spans="1:12" x14ac:dyDescent="0.2">
      <c r="A460" s="77">
        <v>443</v>
      </c>
      <c r="C460" s="184">
        <f t="shared" si="88"/>
        <v>0</v>
      </c>
      <c r="D460" s="80">
        <f t="shared" si="88"/>
        <v>0</v>
      </c>
      <c r="E460" s="80">
        <f t="shared" si="88"/>
        <v>0</v>
      </c>
      <c r="F460" s="80">
        <f t="shared" si="88"/>
        <v>0</v>
      </c>
      <c r="G460" s="109">
        <f t="shared" si="88"/>
        <v>0</v>
      </c>
      <c r="H460" s="16">
        <f t="shared" si="89"/>
        <v>0</v>
      </c>
      <c r="I460" s="16">
        <f t="shared" si="89"/>
        <v>0</v>
      </c>
      <c r="J460" s="16">
        <f t="shared" si="89"/>
        <v>0</v>
      </c>
      <c r="K460" s="16">
        <f t="shared" si="89"/>
        <v>0</v>
      </c>
      <c r="L460" s="8">
        <f t="shared" si="89"/>
        <v>0</v>
      </c>
    </row>
    <row r="461" spans="1:12" x14ac:dyDescent="0.2">
      <c r="A461" s="77">
        <v>444</v>
      </c>
      <c r="C461" s="184">
        <f t="shared" si="88"/>
        <v>0</v>
      </c>
      <c r="D461" s="80">
        <f t="shared" si="88"/>
        <v>0</v>
      </c>
      <c r="E461" s="80">
        <f t="shared" si="88"/>
        <v>0</v>
      </c>
      <c r="F461" s="80">
        <f t="shared" si="88"/>
        <v>0</v>
      </c>
      <c r="G461" s="109">
        <f t="shared" si="88"/>
        <v>0</v>
      </c>
      <c r="H461" s="16">
        <f t="shared" si="89"/>
        <v>0</v>
      </c>
      <c r="I461" s="16">
        <f t="shared" si="89"/>
        <v>0</v>
      </c>
      <c r="J461" s="16">
        <f t="shared" si="89"/>
        <v>0</v>
      </c>
      <c r="K461" s="16">
        <f t="shared" si="89"/>
        <v>0</v>
      </c>
      <c r="L461" s="8">
        <f t="shared" si="89"/>
        <v>0</v>
      </c>
    </row>
    <row r="462" spans="1:12" x14ac:dyDescent="0.2">
      <c r="A462" s="77">
        <v>445</v>
      </c>
      <c r="C462" s="184">
        <f t="shared" si="88"/>
        <v>0</v>
      </c>
      <c r="D462" s="80">
        <f t="shared" si="88"/>
        <v>0</v>
      </c>
      <c r="E462" s="80">
        <f t="shared" si="88"/>
        <v>0</v>
      </c>
      <c r="F462" s="80">
        <f t="shared" si="88"/>
        <v>0</v>
      </c>
      <c r="G462" s="109">
        <f t="shared" si="88"/>
        <v>0</v>
      </c>
      <c r="H462" s="16">
        <f t="shared" si="89"/>
        <v>0</v>
      </c>
      <c r="I462" s="16">
        <f t="shared" si="89"/>
        <v>0</v>
      </c>
      <c r="J462" s="16">
        <f t="shared" si="89"/>
        <v>0</v>
      </c>
      <c r="K462" s="16">
        <f t="shared" si="89"/>
        <v>0</v>
      </c>
      <c r="L462" s="8">
        <f t="shared" si="89"/>
        <v>0</v>
      </c>
    </row>
    <row r="463" spans="1:12" x14ac:dyDescent="0.2">
      <c r="A463" s="77">
        <v>446</v>
      </c>
      <c r="C463" s="184">
        <f t="shared" si="88"/>
        <v>0</v>
      </c>
      <c r="D463" s="80">
        <f t="shared" si="88"/>
        <v>0</v>
      </c>
      <c r="E463" s="80">
        <f t="shared" si="88"/>
        <v>0</v>
      </c>
      <c r="F463" s="80">
        <f t="shared" si="88"/>
        <v>0</v>
      </c>
      <c r="G463" s="109">
        <f t="shared" si="88"/>
        <v>0</v>
      </c>
      <c r="H463" s="16">
        <f t="shared" si="89"/>
        <v>0</v>
      </c>
      <c r="I463" s="16">
        <f t="shared" si="89"/>
        <v>0</v>
      </c>
      <c r="J463" s="16">
        <f t="shared" si="89"/>
        <v>0</v>
      </c>
      <c r="K463" s="16">
        <f t="shared" si="89"/>
        <v>0</v>
      </c>
      <c r="L463" s="8">
        <f t="shared" si="89"/>
        <v>0</v>
      </c>
    </row>
    <row r="464" spans="1:12" x14ac:dyDescent="0.2">
      <c r="A464" s="77">
        <v>447</v>
      </c>
      <c r="C464" s="184">
        <f t="shared" si="88"/>
        <v>0</v>
      </c>
      <c r="D464" s="80">
        <f t="shared" si="88"/>
        <v>0</v>
      </c>
      <c r="E464" s="80">
        <f t="shared" si="88"/>
        <v>0</v>
      </c>
      <c r="F464" s="80">
        <f t="shared" si="88"/>
        <v>0</v>
      </c>
      <c r="G464" s="109">
        <f t="shared" si="88"/>
        <v>0</v>
      </c>
      <c r="H464" s="16">
        <f t="shared" si="89"/>
        <v>0</v>
      </c>
      <c r="I464" s="16">
        <f t="shared" si="89"/>
        <v>0</v>
      </c>
      <c r="J464" s="16">
        <f t="shared" si="89"/>
        <v>0</v>
      </c>
      <c r="K464" s="16">
        <f t="shared" si="89"/>
        <v>0</v>
      </c>
      <c r="L464" s="8">
        <f t="shared" si="89"/>
        <v>0</v>
      </c>
    </row>
    <row r="465" spans="1:12" x14ac:dyDescent="0.2">
      <c r="A465" s="77">
        <v>448</v>
      </c>
      <c r="C465" s="184">
        <f t="shared" si="88"/>
        <v>0</v>
      </c>
      <c r="D465" s="80">
        <f t="shared" si="88"/>
        <v>0</v>
      </c>
      <c r="E465" s="80">
        <f t="shared" si="88"/>
        <v>0</v>
      </c>
      <c r="F465" s="80">
        <f t="shared" si="88"/>
        <v>0</v>
      </c>
      <c r="G465" s="109">
        <f t="shared" si="88"/>
        <v>0</v>
      </c>
      <c r="H465" s="16">
        <f t="shared" si="89"/>
        <v>0</v>
      </c>
      <c r="I465" s="16">
        <f t="shared" si="89"/>
        <v>0</v>
      </c>
      <c r="J465" s="16">
        <f t="shared" si="89"/>
        <v>0</v>
      </c>
      <c r="K465" s="16">
        <f t="shared" si="89"/>
        <v>0</v>
      </c>
      <c r="L465" s="8">
        <f t="shared" si="89"/>
        <v>0</v>
      </c>
    </row>
    <row r="466" spans="1:12" x14ac:dyDescent="0.2">
      <c r="A466" s="77">
        <v>449</v>
      </c>
      <c r="C466" s="184">
        <f t="shared" si="88"/>
        <v>0</v>
      </c>
      <c r="D466" s="80">
        <f t="shared" si="88"/>
        <v>0</v>
      </c>
      <c r="E466" s="80">
        <f t="shared" si="88"/>
        <v>0</v>
      </c>
      <c r="F466" s="80">
        <f t="shared" si="88"/>
        <v>0</v>
      </c>
      <c r="G466" s="109">
        <f t="shared" si="88"/>
        <v>0</v>
      </c>
      <c r="H466" s="16">
        <f t="shared" si="89"/>
        <v>0</v>
      </c>
      <c r="I466" s="16">
        <f t="shared" si="89"/>
        <v>0</v>
      </c>
      <c r="J466" s="16">
        <f t="shared" si="89"/>
        <v>0</v>
      </c>
      <c r="K466" s="16">
        <f t="shared" si="89"/>
        <v>0</v>
      </c>
      <c r="L466" s="8">
        <f t="shared" si="89"/>
        <v>0</v>
      </c>
    </row>
    <row r="467" spans="1:12" x14ac:dyDescent="0.2">
      <c r="A467" s="77">
        <v>450</v>
      </c>
      <c r="C467" s="184">
        <f t="shared" si="88"/>
        <v>0</v>
      </c>
      <c r="D467" s="80">
        <f t="shared" si="88"/>
        <v>0</v>
      </c>
      <c r="E467" s="80">
        <f t="shared" si="88"/>
        <v>0</v>
      </c>
      <c r="F467" s="80">
        <f t="shared" si="88"/>
        <v>0</v>
      </c>
      <c r="G467" s="109">
        <f t="shared" si="88"/>
        <v>0</v>
      </c>
      <c r="H467" s="16">
        <f t="shared" si="89"/>
        <v>0</v>
      </c>
      <c r="I467" s="16">
        <f t="shared" si="89"/>
        <v>0</v>
      </c>
      <c r="J467" s="16">
        <f t="shared" si="89"/>
        <v>0</v>
      </c>
      <c r="K467" s="16">
        <f t="shared" si="89"/>
        <v>0</v>
      </c>
      <c r="L467" s="8">
        <f t="shared" si="89"/>
        <v>0</v>
      </c>
    </row>
    <row r="468" spans="1:12" x14ac:dyDescent="0.2">
      <c r="A468" s="77">
        <v>451</v>
      </c>
      <c r="C468" s="184">
        <f t="shared" ref="C468:G477" si="90">IF(C$6&gt;=$A468,C$9,IF(C$7&gt;=$A468,C$10,(C$8&gt;=$A468)*C$11))+(INT(C$5)=$A468)*(C$12+C$13)</f>
        <v>0</v>
      </c>
      <c r="D468" s="80">
        <f t="shared" si="90"/>
        <v>0</v>
      </c>
      <c r="E468" s="80">
        <f t="shared" si="90"/>
        <v>0</v>
      </c>
      <c r="F468" s="80">
        <f t="shared" si="90"/>
        <v>0</v>
      </c>
      <c r="G468" s="109">
        <f t="shared" si="90"/>
        <v>0</v>
      </c>
      <c r="H468" s="16">
        <f t="shared" ref="H468:L477" si="91">IF(H$6&gt;=$A468,H$9,IF(H$7&gt;=$A468,H$10,(H$8&gt;=$A468)*H$11))+(INT(H$5)=$A468)*(H$12+H$13+H$14)</f>
        <v>0</v>
      </c>
      <c r="I468" s="16">
        <f t="shared" si="91"/>
        <v>0</v>
      </c>
      <c r="J468" s="16">
        <f t="shared" si="91"/>
        <v>0</v>
      </c>
      <c r="K468" s="16">
        <f t="shared" si="91"/>
        <v>0</v>
      </c>
      <c r="L468" s="8">
        <f t="shared" si="91"/>
        <v>0</v>
      </c>
    </row>
    <row r="469" spans="1:12" x14ac:dyDescent="0.2">
      <c r="A469" s="77">
        <v>452</v>
      </c>
      <c r="C469" s="184">
        <f t="shared" si="90"/>
        <v>0</v>
      </c>
      <c r="D469" s="80">
        <f t="shared" si="90"/>
        <v>0</v>
      </c>
      <c r="E469" s="80">
        <f t="shared" si="90"/>
        <v>0</v>
      </c>
      <c r="F469" s="80">
        <f t="shared" si="90"/>
        <v>0</v>
      </c>
      <c r="G469" s="109">
        <f t="shared" si="90"/>
        <v>0</v>
      </c>
      <c r="H469" s="16">
        <f t="shared" si="91"/>
        <v>0</v>
      </c>
      <c r="I469" s="16">
        <f t="shared" si="91"/>
        <v>0</v>
      </c>
      <c r="J469" s="16">
        <f t="shared" si="91"/>
        <v>0</v>
      </c>
      <c r="K469" s="16">
        <f t="shared" si="91"/>
        <v>0</v>
      </c>
      <c r="L469" s="8">
        <f t="shared" si="91"/>
        <v>0</v>
      </c>
    </row>
    <row r="470" spans="1:12" x14ac:dyDescent="0.2">
      <c r="A470" s="77">
        <v>453</v>
      </c>
      <c r="C470" s="184">
        <f t="shared" si="90"/>
        <v>0</v>
      </c>
      <c r="D470" s="80">
        <f t="shared" si="90"/>
        <v>0</v>
      </c>
      <c r="E470" s="80">
        <f t="shared" si="90"/>
        <v>0</v>
      </c>
      <c r="F470" s="80">
        <f t="shared" si="90"/>
        <v>0</v>
      </c>
      <c r="G470" s="109">
        <f t="shared" si="90"/>
        <v>0</v>
      </c>
      <c r="H470" s="16">
        <f t="shared" si="91"/>
        <v>0</v>
      </c>
      <c r="I470" s="16">
        <f t="shared" si="91"/>
        <v>0</v>
      </c>
      <c r="J470" s="16">
        <f t="shared" si="91"/>
        <v>0</v>
      </c>
      <c r="K470" s="16">
        <f t="shared" si="91"/>
        <v>0</v>
      </c>
      <c r="L470" s="8">
        <f t="shared" si="91"/>
        <v>0</v>
      </c>
    </row>
    <row r="471" spans="1:12" x14ac:dyDescent="0.2">
      <c r="A471" s="77">
        <v>454</v>
      </c>
      <c r="C471" s="184">
        <f t="shared" si="90"/>
        <v>0</v>
      </c>
      <c r="D471" s="80">
        <f t="shared" si="90"/>
        <v>0</v>
      </c>
      <c r="E471" s="80">
        <f t="shared" si="90"/>
        <v>0</v>
      </c>
      <c r="F471" s="80">
        <f t="shared" si="90"/>
        <v>0</v>
      </c>
      <c r="G471" s="109">
        <f t="shared" si="90"/>
        <v>0</v>
      </c>
      <c r="H471" s="16">
        <f t="shared" si="91"/>
        <v>0</v>
      </c>
      <c r="I471" s="16">
        <f t="shared" si="91"/>
        <v>0</v>
      </c>
      <c r="J471" s="16">
        <f t="shared" si="91"/>
        <v>0</v>
      </c>
      <c r="K471" s="16">
        <f t="shared" si="91"/>
        <v>0</v>
      </c>
      <c r="L471" s="8">
        <f t="shared" si="91"/>
        <v>0</v>
      </c>
    </row>
    <row r="472" spans="1:12" x14ac:dyDescent="0.2">
      <c r="A472" s="77">
        <v>455</v>
      </c>
      <c r="C472" s="184">
        <f t="shared" si="90"/>
        <v>0</v>
      </c>
      <c r="D472" s="80">
        <f t="shared" si="90"/>
        <v>0</v>
      </c>
      <c r="E472" s="80">
        <f t="shared" si="90"/>
        <v>0</v>
      </c>
      <c r="F472" s="80">
        <f t="shared" si="90"/>
        <v>0</v>
      </c>
      <c r="G472" s="109">
        <f t="shared" si="90"/>
        <v>0</v>
      </c>
      <c r="H472" s="16">
        <f t="shared" si="91"/>
        <v>0</v>
      </c>
      <c r="I472" s="16">
        <f t="shared" si="91"/>
        <v>0</v>
      </c>
      <c r="J472" s="16">
        <f t="shared" si="91"/>
        <v>0</v>
      </c>
      <c r="K472" s="16">
        <f t="shared" si="91"/>
        <v>0</v>
      </c>
      <c r="L472" s="8">
        <f t="shared" si="91"/>
        <v>0</v>
      </c>
    </row>
    <row r="473" spans="1:12" x14ac:dyDescent="0.2">
      <c r="A473" s="77">
        <v>456</v>
      </c>
      <c r="C473" s="184">
        <f t="shared" si="90"/>
        <v>0</v>
      </c>
      <c r="D473" s="80">
        <f t="shared" si="90"/>
        <v>0</v>
      </c>
      <c r="E473" s="80">
        <f t="shared" si="90"/>
        <v>0</v>
      </c>
      <c r="F473" s="80">
        <f t="shared" si="90"/>
        <v>0</v>
      </c>
      <c r="G473" s="109">
        <f t="shared" si="90"/>
        <v>0</v>
      </c>
      <c r="H473" s="16">
        <f t="shared" si="91"/>
        <v>0</v>
      </c>
      <c r="I473" s="16">
        <f t="shared" si="91"/>
        <v>0</v>
      </c>
      <c r="J473" s="16">
        <f t="shared" si="91"/>
        <v>0</v>
      </c>
      <c r="K473" s="16">
        <f t="shared" si="91"/>
        <v>0</v>
      </c>
      <c r="L473" s="8">
        <f t="shared" si="91"/>
        <v>0</v>
      </c>
    </row>
    <row r="474" spans="1:12" x14ac:dyDescent="0.2">
      <c r="A474" s="77">
        <v>457</v>
      </c>
      <c r="C474" s="184">
        <f t="shared" si="90"/>
        <v>0</v>
      </c>
      <c r="D474" s="80">
        <f t="shared" si="90"/>
        <v>0</v>
      </c>
      <c r="E474" s="80">
        <f t="shared" si="90"/>
        <v>0</v>
      </c>
      <c r="F474" s="80">
        <f t="shared" si="90"/>
        <v>0</v>
      </c>
      <c r="G474" s="109">
        <f t="shared" si="90"/>
        <v>0</v>
      </c>
      <c r="H474" s="16">
        <f t="shared" si="91"/>
        <v>0</v>
      </c>
      <c r="I474" s="16">
        <f t="shared" si="91"/>
        <v>0</v>
      </c>
      <c r="J474" s="16">
        <f t="shared" si="91"/>
        <v>0</v>
      </c>
      <c r="K474" s="16">
        <f t="shared" si="91"/>
        <v>0</v>
      </c>
      <c r="L474" s="8">
        <f t="shared" si="91"/>
        <v>0</v>
      </c>
    </row>
    <row r="475" spans="1:12" x14ac:dyDescent="0.2">
      <c r="A475" s="77">
        <v>458</v>
      </c>
      <c r="C475" s="184">
        <f t="shared" si="90"/>
        <v>0</v>
      </c>
      <c r="D475" s="80">
        <f t="shared" si="90"/>
        <v>0</v>
      </c>
      <c r="E475" s="80">
        <f t="shared" si="90"/>
        <v>0</v>
      </c>
      <c r="F475" s="80">
        <f t="shared" si="90"/>
        <v>0</v>
      </c>
      <c r="G475" s="109">
        <f t="shared" si="90"/>
        <v>0</v>
      </c>
      <c r="H475" s="16">
        <f t="shared" si="91"/>
        <v>0</v>
      </c>
      <c r="I475" s="16">
        <f t="shared" si="91"/>
        <v>0</v>
      </c>
      <c r="J475" s="16">
        <f t="shared" si="91"/>
        <v>0</v>
      </c>
      <c r="K475" s="16">
        <f t="shared" si="91"/>
        <v>0</v>
      </c>
      <c r="L475" s="8">
        <f t="shared" si="91"/>
        <v>0</v>
      </c>
    </row>
    <row r="476" spans="1:12" x14ac:dyDescent="0.2">
      <c r="A476" s="77">
        <v>459</v>
      </c>
      <c r="C476" s="184">
        <f t="shared" si="90"/>
        <v>0</v>
      </c>
      <c r="D476" s="80">
        <f t="shared" si="90"/>
        <v>0</v>
      </c>
      <c r="E476" s="80">
        <f t="shared" si="90"/>
        <v>0</v>
      </c>
      <c r="F476" s="80">
        <f t="shared" si="90"/>
        <v>0</v>
      </c>
      <c r="G476" s="109">
        <f t="shared" si="90"/>
        <v>0</v>
      </c>
      <c r="H476" s="16">
        <f t="shared" si="91"/>
        <v>0</v>
      </c>
      <c r="I476" s="16">
        <f t="shared" si="91"/>
        <v>0</v>
      </c>
      <c r="J476" s="16">
        <f t="shared" si="91"/>
        <v>0</v>
      </c>
      <c r="K476" s="16">
        <f t="shared" si="91"/>
        <v>0</v>
      </c>
      <c r="L476" s="8">
        <f t="shared" si="91"/>
        <v>0</v>
      </c>
    </row>
    <row r="477" spans="1:12" x14ac:dyDescent="0.2">
      <c r="A477" s="77">
        <v>460</v>
      </c>
      <c r="C477" s="184">
        <f t="shared" si="90"/>
        <v>0</v>
      </c>
      <c r="D477" s="80">
        <f t="shared" si="90"/>
        <v>0</v>
      </c>
      <c r="E477" s="80">
        <f t="shared" si="90"/>
        <v>0</v>
      </c>
      <c r="F477" s="80">
        <f t="shared" si="90"/>
        <v>0</v>
      </c>
      <c r="G477" s="109">
        <f t="shared" si="90"/>
        <v>0</v>
      </c>
      <c r="H477" s="16">
        <f t="shared" si="91"/>
        <v>0</v>
      </c>
      <c r="I477" s="16">
        <f t="shared" si="91"/>
        <v>0</v>
      </c>
      <c r="J477" s="16">
        <f t="shared" si="91"/>
        <v>0</v>
      </c>
      <c r="K477" s="16">
        <f t="shared" si="91"/>
        <v>0</v>
      </c>
      <c r="L477" s="8">
        <f t="shared" si="91"/>
        <v>0</v>
      </c>
    </row>
    <row r="478" spans="1:12" x14ac:dyDescent="0.2">
      <c r="A478" s="77">
        <v>461</v>
      </c>
      <c r="C478" s="184">
        <f t="shared" ref="C478:G487" si="92">IF(C$6&gt;=$A478,C$9,IF(C$7&gt;=$A478,C$10,(C$8&gt;=$A478)*C$11))+(INT(C$5)=$A478)*(C$12+C$13)</f>
        <v>0</v>
      </c>
      <c r="D478" s="80">
        <f t="shared" si="92"/>
        <v>0</v>
      </c>
      <c r="E478" s="80">
        <f t="shared" si="92"/>
        <v>0</v>
      </c>
      <c r="F478" s="80">
        <f t="shared" si="92"/>
        <v>0</v>
      </c>
      <c r="G478" s="109">
        <f t="shared" si="92"/>
        <v>0</v>
      </c>
      <c r="H478" s="16">
        <f t="shared" ref="H478:L487" si="93">IF(H$6&gt;=$A478,H$9,IF(H$7&gt;=$A478,H$10,(H$8&gt;=$A478)*H$11))+(INT(H$5)=$A478)*(H$12+H$13+H$14)</f>
        <v>0</v>
      </c>
      <c r="I478" s="16">
        <f t="shared" si="93"/>
        <v>0</v>
      </c>
      <c r="J478" s="16">
        <f t="shared" si="93"/>
        <v>0</v>
      </c>
      <c r="K478" s="16">
        <f t="shared" si="93"/>
        <v>0</v>
      </c>
      <c r="L478" s="8">
        <f t="shared" si="93"/>
        <v>0</v>
      </c>
    </row>
    <row r="479" spans="1:12" x14ac:dyDescent="0.2">
      <c r="A479" s="77">
        <v>462</v>
      </c>
      <c r="C479" s="184">
        <f t="shared" si="92"/>
        <v>0</v>
      </c>
      <c r="D479" s="80">
        <f t="shared" si="92"/>
        <v>0</v>
      </c>
      <c r="E479" s="80">
        <f t="shared" si="92"/>
        <v>0</v>
      </c>
      <c r="F479" s="80">
        <f t="shared" si="92"/>
        <v>0</v>
      </c>
      <c r="G479" s="109">
        <f t="shared" si="92"/>
        <v>0</v>
      </c>
      <c r="H479" s="16">
        <f t="shared" si="93"/>
        <v>0</v>
      </c>
      <c r="I479" s="16">
        <f t="shared" si="93"/>
        <v>0</v>
      </c>
      <c r="J479" s="16">
        <f t="shared" si="93"/>
        <v>0</v>
      </c>
      <c r="K479" s="16">
        <f t="shared" si="93"/>
        <v>0</v>
      </c>
      <c r="L479" s="8">
        <f t="shared" si="93"/>
        <v>0</v>
      </c>
    </row>
    <row r="480" spans="1:12" x14ac:dyDescent="0.2">
      <c r="A480" s="77">
        <v>463</v>
      </c>
      <c r="C480" s="184">
        <f t="shared" si="92"/>
        <v>0</v>
      </c>
      <c r="D480" s="80">
        <f t="shared" si="92"/>
        <v>0</v>
      </c>
      <c r="E480" s="80">
        <f t="shared" si="92"/>
        <v>0</v>
      </c>
      <c r="F480" s="80">
        <f t="shared" si="92"/>
        <v>0</v>
      </c>
      <c r="G480" s="109">
        <f t="shared" si="92"/>
        <v>0</v>
      </c>
      <c r="H480" s="16">
        <f t="shared" si="93"/>
        <v>0</v>
      </c>
      <c r="I480" s="16">
        <f t="shared" si="93"/>
        <v>0</v>
      </c>
      <c r="J480" s="16">
        <f t="shared" si="93"/>
        <v>0</v>
      </c>
      <c r="K480" s="16">
        <f t="shared" si="93"/>
        <v>0</v>
      </c>
      <c r="L480" s="8">
        <f t="shared" si="93"/>
        <v>0</v>
      </c>
    </row>
    <row r="481" spans="1:12" x14ac:dyDescent="0.2">
      <c r="A481" s="77">
        <v>464</v>
      </c>
      <c r="C481" s="184">
        <f t="shared" si="92"/>
        <v>0</v>
      </c>
      <c r="D481" s="80">
        <f t="shared" si="92"/>
        <v>0</v>
      </c>
      <c r="E481" s="80">
        <f t="shared" si="92"/>
        <v>0</v>
      </c>
      <c r="F481" s="80">
        <f t="shared" si="92"/>
        <v>0</v>
      </c>
      <c r="G481" s="109">
        <f t="shared" si="92"/>
        <v>0</v>
      </c>
      <c r="H481" s="16">
        <f t="shared" si="93"/>
        <v>0</v>
      </c>
      <c r="I481" s="16">
        <f t="shared" si="93"/>
        <v>0</v>
      </c>
      <c r="J481" s="16">
        <f t="shared" si="93"/>
        <v>0</v>
      </c>
      <c r="K481" s="16">
        <f t="shared" si="93"/>
        <v>0</v>
      </c>
      <c r="L481" s="8">
        <f t="shared" si="93"/>
        <v>0</v>
      </c>
    </row>
    <row r="482" spans="1:12" x14ac:dyDescent="0.2">
      <c r="A482" s="77">
        <v>465</v>
      </c>
      <c r="C482" s="184">
        <f t="shared" si="92"/>
        <v>0</v>
      </c>
      <c r="D482" s="80">
        <f t="shared" si="92"/>
        <v>0</v>
      </c>
      <c r="E482" s="80">
        <f t="shared" si="92"/>
        <v>0</v>
      </c>
      <c r="F482" s="80">
        <f t="shared" si="92"/>
        <v>0</v>
      </c>
      <c r="G482" s="109">
        <f t="shared" si="92"/>
        <v>0</v>
      </c>
      <c r="H482" s="16">
        <f t="shared" si="93"/>
        <v>0</v>
      </c>
      <c r="I482" s="16">
        <f t="shared" si="93"/>
        <v>0</v>
      </c>
      <c r="J482" s="16">
        <f t="shared" si="93"/>
        <v>0</v>
      </c>
      <c r="K482" s="16">
        <f t="shared" si="93"/>
        <v>0</v>
      </c>
      <c r="L482" s="8">
        <f t="shared" si="93"/>
        <v>0</v>
      </c>
    </row>
    <row r="483" spans="1:12" x14ac:dyDescent="0.2">
      <c r="A483" s="77">
        <v>466</v>
      </c>
      <c r="C483" s="184">
        <f t="shared" si="92"/>
        <v>0</v>
      </c>
      <c r="D483" s="80">
        <f t="shared" si="92"/>
        <v>0</v>
      </c>
      <c r="E483" s="80">
        <f t="shared" si="92"/>
        <v>0</v>
      </c>
      <c r="F483" s="80">
        <f t="shared" si="92"/>
        <v>0</v>
      </c>
      <c r="G483" s="109">
        <f t="shared" si="92"/>
        <v>0</v>
      </c>
      <c r="H483" s="16">
        <f t="shared" si="93"/>
        <v>0</v>
      </c>
      <c r="I483" s="16">
        <f t="shared" si="93"/>
        <v>0</v>
      </c>
      <c r="J483" s="16">
        <f t="shared" si="93"/>
        <v>0</v>
      </c>
      <c r="K483" s="16">
        <f t="shared" si="93"/>
        <v>0</v>
      </c>
      <c r="L483" s="8">
        <f t="shared" si="93"/>
        <v>0</v>
      </c>
    </row>
    <row r="484" spans="1:12" x14ac:dyDescent="0.2">
      <c r="A484" s="77">
        <v>467</v>
      </c>
      <c r="C484" s="184">
        <f t="shared" si="92"/>
        <v>0</v>
      </c>
      <c r="D484" s="80">
        <f t="shared" si="92"/>
        <v>0</v>
      </c>
      <c r="E484" s="80">
        <f t="shared" si="92"/>
        <v>0</v>
      </c>
      <c r="F484" s="80">
        <f t="shared" si="92"/>
        <v>0</v>
      </c>
      <c r="G484" s="109">
        <f t="shared" si="92"/>
        <v>0</v>
      </c>
      <c r="H484" s="16">
        <f t="shared" si="93"/>
        <v>0</v>
      </c>
      <c r="I484" s="16">
        <f t="shared" si="93"/>
        <v>0</v>
      </c>
      <c r="J484" s="16">
        <f t="shared" si="93"/>
        <v>0</v>
      </c>
      <c r="K484" s="16">
        <f t="shared" si="93"/>
        <v>0</v>
      </c>
      <c r="L484" s="8">
        <f t="shared" si="93"/>
        <v>0</v>
      </c>
    </row>
    <row r="485" spans="1:12" x14ac:dyDescent="0.2">
      <c r="A485" s="77">
        <v>468</v>
      </c>
      <c r="C485" s="184">
        <f t="shared" si="92"/>
        <v>0</v>
      </c>
      <c r="D485" s="80">
        <f t="shared" si="92"/>
        <v>0</v>
      </c>
      <c r="E485" s="80">
        <f t="shared" si="92"/>
        <v>0</v>
      </c>
      <c r="F485" s="80">
        <f t="shared" si="92"/>
        <v>0</v>
      </c>
      <c r="G485" s="109">
        <f t="shared" si="92"/>
        <v>0</v>
      </c>
      <c r="H485" s="16">
        <f t="shared" si="93"/>
        <v>0</v>
      </c>
      <c r="I485" s="16">
        <f t="shared" si="93"/>
        <v>0</v>
      </c>
      <c r="J485" s="16">
        <f t="shared" si="93"/>
        <v>0</v>
      </c>
      <c r="K485" s="16">
        <f t="shared" si="93"/>
        <v>0</v>
      </c>
      <c r="L485" s="8">
        <f t="shared" si="93"/>
        <v>0</v>
      </c>
    </row>
    <row r="486" spans="1:12" x14ac:dyDescent="0.2">
      <c r="A486" s="77">
        <v>469</v>
      </c>
      <c r="C486" s="184">
        <f t="shared" si="92"/>
        <v>0</v>
      </c>
      <c r="D486" s="80">
        <f t="shared" si="92"/>
        <v>0</v>
      </c>
      <c r="E486" s="80">
        <f t="shared" si="92"/>
        <v>0</v>
      </c>
      <c r="F486" s="80">
        <f t="shared" si="92"/>
        <v>0</v>
      </c>
      <c r="G486" s="109">
        <f t="shared" si="92"/>
        <v>0</v>
      </c>
      <c r="H486" s="16">
        <f t="shared" si="93"/>
        <v>0</v>
      </c>
      <c r="I486" s="16">
        <f t="shared" si="93"/>
        <v>0</v>
      </c>
      <c r="J486" s="16">
        <f t="shared" si="93"/>
        <v>0</v>
      </c>
      <c r="K486" s="16">
        <f t="shared" si="93"/>
        <v>0</v>
      </c>
      <c r="L486" s="8">
        <f t="shared" si="93"/>
        <v>0</v>
      </c>
    </row>
    <row r="487" spans="1:12" x14ac:dyDescent="0.2">
      <c r="A487" s="77">
        <v>470</v>
      </c>
      <c r="C487" s="184">
        <f t="shared" si="92"/>
        <v>0</v>
      </c>
      <c r="D487" s="80">
        <f t="shared" si="92"/>
        <v>0</v>
      </c>
      <c r="E487" s="80">
        <f t="shared" si="92"/>
        <v>0</v>
      </c>
      <c r="F487" s="80">
        <f t="shared" si="92"/>
        <v>0</v>
      </c>
      <c r="G487" s="109">
        <f t="shared" si="92"/>
        <v>0</v>
      </c>
      <c r="H487" s="16">
        <f t="shared" si="93"/>
        <v>0</v>
      </c>
      <c r="I487" s="16">
        <f t="shared" si="93"/>
        <v>0</v>
      </c>
      <c r="J487" s="16">
        <f t="shared" si="93"/>
        <v>0</v>
      </c>
      <c r="K487" s="16">
        <f t="shared" si="93"/>
        <v>0</v>
      </c>
      <c r="L487" s="8">
        <f t="shared" si="93"/>
        <v>0</v>
      </c>
    </row>
    <row r="488" spans="1:12" x14ac:dyDescent="0.2">
      <c r="A488" s="77">
        <v>471</v>
      </c>
      <c r="C488" s="184">
        <f t="shared" ref="C488:G497" si="94">IF(C$6&gt;=$A488,C$9,IF(C$7&gt;=$A488,C$10,(C$8&gt;=$A488)*C$11))+(INT(C$5)=$A488)*(C$12+C$13)</f>
        <v>0</v>
      </c>
      <c r="D488" s="80">
        <f t="shared" si="94"/>
        <v>0</v>
      </c>
      <c r="E488" s="80">
        <f t="shared" si="94"/>
        <v>0</v>
      </c>
      <c r="F488" s="80">
        <f t="shared" si="94"/>
        <v>0</v>
      </c>
      <c r="G488" s="109">
        <f t="shared" si="94"/>
        <v>0</v>
      </c>
      <c r="H488" s="16">
        <f t="shared" ref="H488:L497" si="95">IF(H$6&gt;=$A488,H$9,IF(H$7&gt;=$A488,H$10,(H$8&gt;=$A488)*H$11))+(INT(H$5)=$A488)*(H$12+H$13+H$14)</f>
        <v>0</v>
      </c>
      <c r="I488" s="16">
        <f t="shared" si="95"/>
        <v>0</v>
      </c>
      <c r="J488" s="16">
        <f t="shared" si="95"/>
        <v>0</v>
      </c>
      <c r="K488" s="16">
        <f t="shared" si="95"/>
        <v>0</v>
      </c>
      <c r="L488" s="8">
        <f t="shared" si="95"/>
        <v>0</v>
      </c>
    </row>
    <row r="489" spans="1:12" x14ac:dyDescent="0.2">
      <c r="A489" s="77">
        <v>472</v>
      </c>
      <c r="C489" s="184">
        <f t="shared" si="94"/>
        <v>0</v>
      </c>
      <c r="D489" s="80">
        <f t="shared" si="94"/>
        <v>0</v>
      </c>
      <c r="E489" s="80">
        <f t="shared" si="94"/>
        <v>0</v>
      </c>
      <c r="F489" s="80">
        <f t="shared" si="94"/>
        <v>0</v>
      </c>
      <c r="G489" s="109">
        <f t="shared" si="94"/>
        <v>0</v>
      </c>
      <c r="H489" s="16">
        <f t="shared" si="95"/>
        <v>0</v>
      </c>
      <c r="I489" s="16">
        <f t="shared" si="95"/>
        <v>0</v>
      </c>
      <c r="J489" s="16">
        <f t="shared" si="95"/>
        <v>0</v>
      </c>
      <c r="K489" s="16">
        <f t="shared" si="95"/>
        <v>0</v>
      </c>
      <c r="L489" s="8">
        <f t="shared" si="95"/>
        <v>0</v>
      </c>
    </row>
    <row r="490" spans="1:12" x14ac:dyDescent="0.2">
      <c r="A490" s="77">
        <v>473</v>
      </c>
      <c r="C490" s="184">
        <f t="shared" si="94"/>
        <v>0</v>
      </c>
      <c r="D490" s="80">
        <f t="shared" si="94"/>
        <v>0</v>
      </c>
      <c r="E490" s="80">
        <f t="shared" si="94"/>
        <v>0</v>
      </c>
      <c r="F490" s="80">
        <f t="shared" si="94"/>
        <v>0</v>
      </c>
      <c r="G490" s="109">
        <f t="shared" si="94"/>
        <v>0</v>
      </c>
      <c r="H490" s="16">
        <f t="shared" si="95"/>
        <v>0</v>
      </c>
      <c r="I490" s="16">
        <f t="shared" si="95"/>
        <v>0</v>
      </c>
      <c r="J490" s="16">
        <f t="shared" si="95"/>
        <v>0</v>
      </c>
      <c r="K490" s="16">
        <f t="shared" si="95"/>
        <v>0</v>
      </c>
      <c r="L490" s="8">
        <f t="shared" si="95"/>
        <v>0</v>
      </c>
    </row>
    <row r="491" spans="1:12" x14ac:dyDescent="0.2">
      <c r="A491" s="77">
        <v>474</v>
      </c>
      <c r="C491" s="184">
        <f t="shared" si="94"/>
        <v>0</v>
      </c>
      <c r="D491" s="80">
        <f t="shared" si="94"/>
        <v>0</v>
      </c>
      <c r="E491" s="80">
        <f t="shared" si="94"/>
        <v>0</v>
      </c>
      <c r="F491" s="80">
        <f t="shared" si="94"/>
        <v>0</v>
      </c>
      <c r="G491" s="109">
        <f t="shared" si="94"/>
        <v>0</v>
      </c>
      <c r="H491" s="16">
        <f t="shared" si="95"/>
        <v>0</v>
      </c>
      <c r="I491" s="16">
        <f t="shared" si="95"/>
        <v>0</v>
      </c>
      <c r="J491" s="16">
        <f t="shared" si="95"/>
        <v>0</v>
      </c>
      <c r="K491" s="16">
        <f t="shared" si="95"/>
        <v>0</v>
      </c>
      <c r="L491" s="8">
        <f t="shared" si="95"/>
        <v>0</v>
      </c>
    </row>
    <row r="492" spans="1:12" x14ac:dyDescent="0.2">
      <c r="A492" s="77">
        <v>475</v>
      </c>
      <c r="C492" s="184">
        <f t="shared" si="94"/>
        <v>0</v>
      </c>
      <c r="D492" s="80">
        <f t="shared" si="94"/>
        <v>0</v>
      </c>
      <c r="E492" s="80">
        <f t="shared" si="94"/>
        <v>0</v>
      </c>
      <c r="F492" s="80">
        <f t="shared" si="94"/>
        <v>0</v>
      </c>
      <c r="G492" s="109">
        <f t="shared" si="94"/>
        <v>0</v>
      </c>
      <c r="H492" s="16">
        <f t="shared" si="95"/>
        <v>0</v>
      </c>
      <c r="I492" s="16">
        <f t="shared" si="95"/>
        <v>0</v>
      </c>
      <c r="J492" s="16">
        <f t="shared" si="95"/>
        <v>0</v>
      </c>
      <c r="K492" s="16">
        <f t="shared" si="95"/>
        <v>0</v>
      </c>
      <c r="L492" s="8">
        <f t="shared" si="95"/>
        <v>0</v>
      </c>
    </row>
    <row r="493" spans="1:12" x14ac:dyDescent="0.2">
      <c r="A493" s="77">
        <v>476</v>
      </c>
      <c r="C493" s="184">
        <f t="shared" si="94"/>
        <v>0</v>
      </c>
      <c r="D493" s="80">
        <f t="shared" si="94"/>
        <v>0</v>
      </c>
      <c r="E493" s="80">
        <f t="shared" si="94"/>
        <v>0</v>
      </c>
      <c r="F493" s="80">
        <f t="shared" si="94"/>
        <v>0</v>
      </c>
      <c r="G493" s="109">
        <f t="shared" si="94"/>
        <v>0</v>
      </c>
      <c r="H493" s="16">
        <f t="shared" si="95"/>
        <v>0</v>
      </c>
      <c r="I493" s="16">
        <f t="shared" si="95"/>
        <v>0</v>
      </c>
      <c r="J493" s="16">
        <f t="shared" si="95"/>
        <v>0</v>
      </c>
      <c r="K493" s="16">
        <f t="shared" si="95"/>
        <v>0</v>
      </c>
      <c r="L493" s="8">
        <f t="shared" si="95"/>
        <v>0</v>
      </c>
    </row>
    <row r="494" spans="1:12" x14ac:dyDescent="0.2">
      <c r="A494" s="77">
        <v>477</v>
      </c>
      <c r="C494" s="184">
        <f t="shared" si="94"/>
        <v>0</v>
      </c>
      <c r="D494" s="80">
        <f t="shared" si="94"/>
        <v>0</v>
      </c>
      <c r="E494" s="80">
        <f t="shared" si="94"/>
        <v>0</v>
      </c>
      <c r="F494" s="80">
        <f t="shared" si="94"/>
        <v>0</v>
      </c>
      <c r="G494" s="109">
        <f t="shared" si="94"/>
        <v>0</v>
      </c>
      <c r="H494" s="16">
        <f t="shared" si="95"/>
        <v>0</v>
      </c>
      <c r="I494" s="16">
        <f t="shared" si="95"/>
        <v>0</v>
      </c>
      <c r="J494" s="16">
        <f t="shared" si="95"/>
        <v>0</v>
      </c>
      <c r="K494" s="16">
        <f t="shared" si="95"/>
        <v>0</v>
      </c>
      <c r="L494" s="8">
        <f t="shared" si="95"/>
        <v>0</v>
      </c>
    </row>
    <row r="495" spans="1:12" x14ac:dyDescent="0.2">
      <c r="A495" s="77">
        <v>478</v>
      </c>
      <c r="C495" s="184">
        <f t="shared" si="94"/>
        <v>0</v>
      </c>
      <c r="D495" s="80">
        <f t="shared" si="94"/>
        <v>0</v>
      </c>
      <c r="E495" s="80">
        <f t="shared" si="94"/>
        <v>0</v>
      </c>
      <c r="F495" s="80">
        <f t="shared" si="94"/>
        <v>0</v>
      </c>
      <c r="G495" s="109">
        <f t="shared" si="94"/>
        <v>0</v>
      </c>
      <c r="H495" s="16">
        <f t="shared" si="95"/>
        <v>0</v>
      </c>
      <c r="I495" s="16">
        <f t="shared" si="95"/>
        <v>0</v>
      </c>
      <c r="J495" s="16">
        <f t="shared" si="95"/>
        <v>0</v>
      </c>
      <c r="K495" s="16">
        <f t="shared" si="95"/>
        <v>0</v>
      </c>
      <c r="L495" s="8">
        <f t="shared" si="95"/>
        <v>0</v>
      </c>
    </row>
    <row r="496" spans="1:12" x14ac:dyDescent="0.2">
      <c r="A496" s="77">
        <v>479</v>
      </c>
      <c r="C496" s="184">
        <f t="shared" si="94"/>
        <v>0</v>
      </c>
      <c r="D496" s="80">
        <f t="shared" si="94"/>
        <v>0</v>
      </c>
      <c r="E496" s="80">
        <f t="shared" si="94"/>
        <v>0</v>
      </c>
      <c r="F496" s="80">
        <f t="shared" si="94"/>
        <v>0</v>
      </c>
      <c r="G496" s="109">
        <f t="shared" si="94"/>
        <v>0</v>
      </c>
      <c r="H496" s="16">
        <f t="shared" si="95"/>
        <v>0</v>
      </c>
      <c r="I496" s="16">
        <f t="shared" si="95"/>
        <v>0</v>
      </c>
      <c r="J496" s="16">
        <f t="shared" si="95"/>
        <v>0</v>
      </c>
      <c r="K496" s="16">
        <f t="shared" si="95"/>
        <v>0</v>
      </c>
      <c r="L496" s="8">
        <f t="shared" si="95"/>
        <v>0</v>
      </c>
    </row>
    <row r="497" spans="1:12" x14ac:dyDescent="0.2">
      <c r="A497" s="77">
        <v>480</v>
      </c>
      <c r="C497" s="184">
        <f t="shared" si="94"/>
        <v>0</v>
      </c>
      <c r="D497" s="80">
        <f t="shared" si="94"/>
        <v>0</v>
      </c>
      <c r="E497" s="80">
        <f t="shared" si="94"/>
        <v>0</v>
      </c>
      <c r="F497" s="80">
        <f t="shared" si="94"/>
        <v>0</v>
      </c>
      <c r="G497" s="109">
        <f t="shared" si="94"/>
        <v>0</v>
      </c>
      <c r="H497" s="16">
        <f t="shared" si="95"/>
        <v>0</v>
      </c>
      <c r="I497" s="16">
        <f t="shared" si="95"/>
        <v>0</v>
      </c>
      <c r="J497" s="16">
        <f t="shared" si="95"/>
        <v>0</v>
      </c>
      <c r="K497" s="16">
        <f t="shared" si="95"/>
        <v>0</v>
      </c>
      <c r="L497" s="8">
        <f t="shared" si="95"/>
        <v>0</v>
      </c>
    </row>
    <row r="498" spans="1:12" x14ac:dyDescent="0.2">
      <c r="A498" s="77">
        <v>481</v>
      </c>
      <c r="C498" s="184">
        <f t="shared" ref="C498:G507" si="96">IF(C$6&gt;=$A498,C$9,IF(C$7&gt;=$A498,C$10,(C$8&gt;=$A498)*C$11))+(INT(C$5)=$A498)*(C$12+C$13)</f>
        <v>0</v>
      </c>
      <c r="D498" s="80">
        <f t="shared" si="96"/>
        <v>0</v>
      </c>
      <c r="E498" s="80">
        <f t="shared" si="96"/>
        <v>0</v>
      </c>
      <c r="F498" s="80">
        <f t="shared" si="96"/>
        <v>0</v>
      </c>
      <c r="G498" s="109">
        <f t="shared" si="96"/>
        <v>0</v>
      </c>
      <c r="H498" s="16">
        <f t="shared" ref="H498:L507" si="97">IF(H$6&gt;=$A498,H$9,IF(H$7&gt;=$A498,H$10,(H$8&gt;=$A498)*H$11))+(INT(H$5)=$A498)*(H$12+H$13+H$14)</f>
        <v>0</v>
      </c>
      <c r="I498" s="16">
        <f t="shared" si="97"/>
        <v>0</v>
      </c>
      <c r="J498" s="16">
        <f t="shared" si="97"/>
        <v>0</v>
      </c>
      <c r="K498" s="16">
        <f t="shared" si="97"/>
        <v>0</v>
      </c>
      <c r="L498" s="8">
        <f t="shared" si="97"/>
        <v>0</v>
      </c>
    </row>
    <row r="499" spans="1:12" x14ac:dyDescent="0.2">
      <c r="A499" s="77">
        <v>482</v>
      </c>
      <c r="C499" s="184">
        <f t="shared" si="96"/>
        <v>0</v>
      </c>
      <c r="D499" s="80">
        <f t="shared" si="96"/>
        <v>0</v>
      </c>
      <c r="E499" s="80">
        <f t="shared" si="96"/>
        <v>0</v>
      </c>
      <c r="F499" s="80">
        <f t="shared" si="96"/>
        <v>0</v>
      </c>
      <c r="G499" s="109">
        <f t="shared" si="96"/>
        <v>0</v>
      </c>
      <c r="H499" s="16">
        <f t="shared" si="97"/>
        <v>0</v>
      </c>
      <c r="I499" s="16">
        <f t="shared" si="97"/>
        <v>0</v>
      </c>
      <c r="J499" s="16">
        <f t="shared" si="97"/>
        <v>0</v>
      </c>
      <c r="K499" s="16">
        <f t="shared" si="97"/>
        <v>0</v>
      </c>
      <c r="L499" s="8">
        <f t="shared" si="97"/>
        <v>0</v>
      </c>
    </row>
    <row r="500" spans="1:12" x14ac:dyDescent="0.2">
      <c r="A500" s="77">
        <v>483</v>
      </c>
      <c r="C500" s="184">
        <f t="shared" si="96"/>
        <v>0</v>
      </c>
      <c r="D500" s="80">
        <f t="shared" si="96"/>
        <v>0</v>
      </c>
      <c r="E500" s="80">
        <f t="shared" si="96"/>
        <v>0</v>
      </c>
      <c r="F500" s="80">
        <f t="shared" si="96"/>
        <v>0</v>
      </c>
      <c r="G500" s="109">
        <f t="shared" si="96"/>
        <v>0</v>
      </c>
      <c r="H500" s="16">
        <f t="shared" si="97"/>
        <v>0</v>
      </c>
      <c r="I500" s="16">
        <f t="shared" si="97"/>
        <v>0</v>
      </c>
      <c r="J500" s="16">
        <f t="shared" si="97"/>
        <v>0</v>
      </c>
      <c r="K500" s="16">
        <f t="shared" si="97"/>
        <v>0</v>
      </c>
      <c r="L500" s="8">
        <f t="shared" si="97"/>
        <v>0</v>
      </c>
    </row>
    <row r="501" spans="1:12" x14ac:dyDescent="0.2">
      <c r="A501" s="77">
        <v>484</v>
      </c>
      <c r="C501" s="184">
        <f t="shared" si="96"/>
        <v>0</v>
      </c>
      <c r="D501" s="80">
        <f t="shared" si="96"/>
        <v>0</v>
      </c>
      <c r="E501" s="80">
        <f t="shared" si="96"/>
        <v>0</v>
      </c>
      <c r="F501" s="80">
        <f t="shared" si="96"/>
        <v>0</v>
      </c>
      <c r="G501" s="109">
        <f t="shared" si="96"/>
        <v>0</v>
      </c>
      <c r="H501" s="16">
        <f t="shared" si="97"/>
        <v>0</v>
      </c>
      <c r="I501" s="16">
        <f t="shared" si="97"/>
        <v>0</v>
      </c>
      <c r="J501" s="16">
        <f t="shared" si="97"/>
        <v>0</v>
      </c>
      <c r="K501" s="16">
        <f t="shared" si="97"/>
        <v>0</v>
      </c>
      <c r="L501" s="8">
        <f t="shared" si="97"/>
        <v>0</v>
      </c>
    </row>
    <row r="502" spans="1:12" x14ac:dyDescent="0.2">
      <c r="A502" s="77">
        <v>485</v>
      </c>
      <c r="C502" s="184">
        <f t="shared" si="96"/>
        <v>0</v>
      </c>
      <c r="D502" s="80">
        <f t="shared" si="96"/>
        <v>0</v>
      </c>
      <c r="E502" s="80">
        <f t="shared" si="96"/>
        <v>0</v>
      </c>
      <c r="F502" s="80">
        <f t="shared" si="96"/>
        <v>0</v>
      </c>
      <c r="G502" s="109">
        <f t="shared" si="96"/>
        <v>0</v>
      </c>
      <c r="H502" s="16">
        <f t="shared" si="97"/>
        <v>0</v>
      </c>
      <c r="I502" s="16">
        <f t="shared" si="97"/>
        <v>0</v>
      </c>
      <c r="J502" s="16">
        <f t="shared" si="97"/>
        <v>0</v>
      </c>
      <c r="K502" s="16">
        <f t="shared" si="97"/>
        <v>0</v>
      </c>
      <c r="L502" s="8">
        <f t="shared" si="97"/>
        <v>0</v>
      </c>
    </row>
    <row r="503" spans="1:12" x14ac:dyDescent="0.2">
      <c r="A503" s="77">
        <v>486</v>
      </c>
      <c r="C503" s="184">
        <f t="shared" si="96"/>
        <v>0</v>
      </c>
      <c r="D503" s="80">
        <f t="shared" si="96"/>
        <v>0</v>
      </c>
      <c r="E503" s="80">
        <f t="shared" si="96"/>
        <v>0</v>
      </c>
      <c r="F503" s="80">
        <f t="shared" si="96"/>
        <v>0</v>
      </c>
      <c r="G503" s="109">
        <f t="shared" si="96"/>
        <v>0</v>
      </c>
      <c r="H503" s="16">
        <f t="shared" si="97"/>
        <v>0</v>
      </c>
      <c r="I503" s="16">
        <f t="shared" si="97"/>
        <v>0</v>
      </c>
      <c r="J503" s="16">
        <f t="shared" si="97"/>
        <v>0</v>
      </c>
      <c r="K503" s="16">
        <f t="shared" si="97"/>
        <v>0</v>
      </c>
      <c r="L503" s="8">
        <f t="shared" si="97"/>
        <v>0</v>
      </c>
    </row>
    <row r="504" spans="1:12" x14ac:dyDescent="0.2">
      <c r="A504" s="77">
        <v>487</v>
      </c>
      <c r="C504" s="184">
        <f t="shared" si="96"/>
        <v>0</v>
      </c>
      <c r="D504" s="80">
        <f t="shared" si="96"/>
        <v>0</v>
      </c>
      <c r="E504" s="80">
        <f t="shared" si="96"/>
        <v>0</v>
      </c>
      <c r="F504" s="80">
        <f t="shared" si="96"/>
        <v>0</v>
      </c>
      <c r="G504" s="109">
        <f t="shared" si="96"/>
        <v>0</v>
      </c>
      <c r="H504" s="16">
        <f t="shared" si="97"/>
        <v>0</v>
      </c>
      <c r="I504" s="16">
        <f t="shared" si="97"/>
        <v>0</v>
      </c>
      <c r="J504" s="16">
        <f t="shared" si="97"/>
        <v>0</v>
      </c>
      <c r="K504" s="16">
        <f t="shared" si="97"/>
        <v>0</v>
      </c>
      <c r="L504" s="8">
        <f t="shared" si="97"/>
        <v>0</v>
      </c>
    </row>
    <row r="505" spans="1:12" x14ac:dyDescent="0.2">
      <c r="A505" s="77">
        <v>488</v>
      </c>
      <c r="C505" s="184">
        <f t="shared" si="96"/>
        <v>0</v>
      </c>
      <c r="D505" s="80">
        <f t="shared" si="96"/>
        <v>0</v>
      </c>
      <c r="E505" s="80">
        <f t="shared" si="96"/>
        <v>0</v>
      </c>
      <c r="F505" s="80">
        <f t="shared" si="96"/>
        <v>0</v>
      </c>
      <c r="G505" s="109">
        <f t="shared" si="96"/>
        <v>0</v>
      </c>
      <c r="H505" s="16">
        <f t="shared" si="97"/>
        <v>0</v>
      </c>
      <c r="I505" s="16">
        <f t="shared" si="97"/>
        <v>0</v>
      </c>
      <c r="J505" s="16">
        <f t="shared" si="97"/>
        <v>0</v>
      </c>
      <c r="K505" s="16">
        <f t="shared" si="97"/>
        <v>0</v>
      </c>
      <c r="L505" s="8">
        <f t="shared" si="97"/>
        <v>0</v>
      </c>
    </row>
    <row r="506" spans="1:12" x14ac:dyDescent="0.2">
      <c r="A506" s="77">
        <v>489</v>
      </c>
      <c r="C506" s="184">
        <f t="shared" si="96"/>
        <v>0</v>
      </c>
      <c r="D506" s="80">
        <f t="shared" si="96"/>
        <v>0</v>
      </c>
      <c r="E506" s="80">
        <f t="shared" si="96"/>
        <v>0</v>
      </c>
      <c r="F506" s="80">
        <f t="shared" si="96"/>
        <v>0</v>
      </c>
      <c r="G506" s="109">
        <f t="shared" si="96"/>
        <v>0</v>
      </c>
      <c r="H506" s="16">
        <f t="shared" si="97"/>
        <v>0</v>
      </c>
      <c r="I506" s="16">
        <f t="shared" si="97"/>
        <v>0</v>
      </c>
      <c r="J506" s="16">
        <f t="shared" si="97"/>
        <v>0</v>
      </c>
      <c r="K506" s="16">
        <f t="shared" si="97"/>
        <v>0</v>
      </c>
      <c r="L506" s="8">
        <f t="shared" si="97"/>
        <v>0</v>
      </c>
    </row>
    <row r="507" spans="1:12" x14ac:dyDescent="0.2">
      <c r="A507" s="77">
        <v>490</v>
      </c>
      <c r="C507" s="184">
        <f t="shared" si="96"/>
        <v>0</v>
      </c>
      <c r="D507" s="80">
        <f t="shared" si="96"/>
        <v>0</v>
      </c>
      <c r="E507" s="80">
        <f t="shared" si="96"/>
        <v>0</v>
      </c>
      <c r="F507" s="80">
        <f t="shared" si="96"/>
        <v>0</v>
      </c>
      <c r="G507" s="109">
        <f t="shared" si="96"/>
        <v>0</v>
      </c>
      <c r="H507" s="16">
        <f t="shared" si="97"/>
        <v>0</v>
      </c>
      <c r="I507" s="16">
        <f t="shared" si="97"/>
        <v>0</v>
      </c>
      <c r="J507" s="16">
        <f t="shared" si="97"/>
        <v>0</v>
      </c>
      <c r="K507" s="16">
        <f t="shared" si="97"/>
        <v>0</v>
      </c>
      <c r="L507" s="8">
        <f t="shared" si="97"/>
        <v>0</v>
      </c>
    </row>
    <row r="508" spans="1:12" x14ac:dyDescent="0.2">
      <c r="A508" s="77">
        <v>491</v>
      </c>
      <c r="C508" s="184">
        <f t="shared" ref="C508:G517" si="98">IF(C$6&gt;=$A508,C$9,IF(C$7&gt;=$A508,C$10,(C$8&gt;=$A508)*C$11))+(INT(C$5)=$A508)*(C$12+C$13)</f>
        <v>0</v>
      </c>
      <c r="D508" s="80">
        <f t="shared" si="98"/>
        <v>0</v>
      </c>
      <c r="E508" s="80">
        <f t="shared" si="98"/>
        <v>0</v>
      </c>
      <c r="F508" s="80">
        <f t="shared" si="98"/>
        <v>0</v>
      </c>
      <c r="G508" s="109">
        <f t="shared" si="98"/>
        <v>0</v>
      </c>
      <c r="H508" s="16">
        <f t="shared" ref="H508:L517" si="99">IF(H$6&gt;=$A508,H$9,IF(H$7&gt;=$A508,H$10,(H$8&gt;=$A508)*H$11))+(INT(H$5)=$A508)*(H$12+H$13+H$14)</f>
        <v>0</v>
      </c>
      <c r="I508" s="16">
        <f t="shared" si="99"/>
        <v>0</v>
      </c>
      <c r="J508" s="16">
        <f t="shared" si="99"/>
        <v>0</v>
      </c>
      <c r="K508" s="16">
        <f t="shared" si="99"/>
        <v>0</v>
      </c>
      <c r="L508" s="8">
        <f t="shared" si="99"/>
        <v>0</v>
      </c>
    </row>
    <row r="509" spans="1:12" x14ac:dyDescent="0.2">
      <c r="A509" s="77">
        <v>492</v>
      </c>
      <c r="C509" s="184">
        <f t="shared" si="98"/>
        <v>0</v>
      </c>
      <c r="D509" s="80">
        <f t="shared" si="98"/>
        <v>0</v>
      </c>
      <c r="E509" s="80">
        <f t="shared" si="98"/>
        <v>0</v>
      </c>
      <c r="F509" s="80">
        <f t="shared" si="98"/>
        <v>0</v>
      </c>
      <c r="G509" s="109">
        <f t="shared" si="98"/>
        <v>0</v>
      </c>
      <c r="H509" s="16">
        <f t="shared" si="99"/>
        <v>0</v>
      </c>
      <c r="I509" s="16">
        <f t="shared" si="99"/>
        <v>0</v>
      </c>
      <c r="J509" s="16">
        <f t="shared" si="99"/>
        <v>0</v>
      </c>
      <c r="K509" s="16">
        <f t="shared" si="99"/>
        <v>0</v>
      </c>
      <c r="L509" s="8">
        <f t="shared" si="99"/>
        <v>0</v>
      </c>
    </row>
    <row r="510" spans="1:12" x14ac:dyDescent="0.2">
      <c r="A510" s="77">
        <v>493</v>
      </c>
      <c r="C510" s="184">
        <f t="shared" si="98"/>
        <v>0</v>
      </c>
      <c r="D510" s="80">
        <f t="shared" si="98"/>
        <v>0</v>
      </c>
      <c r="E510" s="80">
        <f t="shared" si="98"/>
        <v>0</v>
      </c>
      <c r="F510" s="80">
        <f t="shared" si="98"/>
        <v>0</v>
      </c>
      <c r="G510" s="109">
        <f t="shared" si="98"/>
        <v>0</v>
      </c>
      <c r="H510" s="16">
        <f t="shared" si="99"/>
        <v>0</v>
      </c>
      <c r="I510" s="16">
        <f t="shared" si="99"/>
        <v>0</v>
      </c>
      <c r="J510" s="16">
        <f t="shared" si="99"/>
        <v>0</v>
      </c>
      <c r="K510" s="16">
        <f t="shared" si="99"/>
        <v>0</v>
      </c>
      <c r="L510" s="8">
        <f t="shared" si="99"/>
        <v>0</v>
      </c>
    </row>
    <row r="511" spans="1:12" x14ac:dyDescent="0.2">
      <c r="A511" s="77">
        <v>494</v>
      </c>
      <c r="C511" s="184">
        <f t="shared" si="98"/>
        <v>0</v>
      </c>
      <c r="D511" s="80">
        <f t="shared" si="98"/>
        <v>0</v>
      </c>
      <c r="E511" s="80">
        <f t="shared" si="98"/>
        <v>0</v>
      </c>
      <c r="F511" s="80">
        <f t="shared" si="98"/>
        <v>0</v>
      </c>
      <c r="G511" s="109">
        <f t="shared" si="98"/>
        <v>0</v>
      </c>
      <c r="H511" s="16">
        <f t="shared" si="99"/>
        <v>0</v>
      </c>
      <c r="I511" s="16">
        <f t="shared" si="99"/>
        <v>0</v>
      </c>
      <c r="J511" s="16">
        <f t="shared" si="99"/>
        <v>0</v>
      </c>
      <c r="K511" s="16">
        <f t="shared" si="99"/>
        <v>0</v>
      </c>
      <c r="L511" s="8">
        <f t="shared" si="99"/>
        <v>0</v>
      </c>
    </row>
    <row r="512" spans="1:12" x14ac:dyDescent="0.2">
      <c r="A512" s="77">
        <v>495</v>
      </c>
      <c r="C512" s="184">
        <f t="shared" si="98"/>
        <v>0</v>
      </c>
      <c r="D512" s="80">
        <f t="shared" si="98"/>
        <v>0</v>
      </c>
      <c r="E512" s="80">
        <f t="shared" si="98"/>
        <v>0</v>
      </c>
      <c r="F512" s="80">
        <f t="shared" si="98"/>
        <v>0</v>
      </c>
      <c r="G512" s="109">
        <f t="shared" si="98"/>
        <v>0</v>
      </c>
      <c r="H512" s="16">
        <f t="shared" si="99"/>
        <v>0</v>
      </c>
      <c r="I512" s="16">
        <f t="shared" si="99"/>
        <v>0</v>
      </c>
      <c r="J512" s="16">
        <f t="shared" si="99"/>
        <v>0</v>
      </c>
      <c r="K512" s="16">
        <f t="shared" si="99"/>
        <v>0</v>
      </c>
      <c r="L512" s="8">
        <f t="shared" si="99"/>
        <v>0</v>
      </c>
    </row>
    <row r="513" spans="1:12" x14ac:dyDescent="0.2">
      <c r="A513" s="77">
        <v>496</v>
      </c>
      <c r="C513" s="184">
        <f t="shared" si="98"/>
        <v>0</v>
      </c>
      <c r="D513" s="80">
        <f t="shared" si="98"/>
        <v>0</v>
      </c>
      <c r="E513" s="80">
        <f t="shared" si="98"/>
        <v>0</v>
      </c>
      <c r="F513" s="80">
        <f t="shared" si="98"/>
        <v>0</v>
      </c>
      <c r="G513" s="109">
        <f t="shared" si="98"/>
        <v>0</v>
      </c>
      <c r="H513" s="16">
        <f t="shared" si="99"/>
        <v>0</v>
      </c>
      <c r="I513" s="16">
        <f t="shared" si="99"/>
        <v>0</v>
      </c>
      <c r="J513" s="16">
        <f t="shared" si="99"/>
        <v>0</v>
      </c>
      <c r="K513" s="16">
        <f t="shared" si="99"/>
        <v>0</v>
      </c>
      <c r="L513" s="8">
        <f t="shared" si="99"/>
        <v>0</v>
      </c>
    </row>
    <row r="514" spans="1:12" x14ac:dyDescent="0.2">
      <c r="A514" s="77">
        <v>497</v>
      </c>
      <c r="C514" s="184">
        <f t="shared" si="98"/>
        <v>0</v>
      </c>
      <c r="D514" s="80">
        <f t="shared" si="98"/>
        <v>0</v>
      </c>
      <c r="E514" s="80">
        <f t="shared" si="98"/>
        <v>0</v>
      </c>
      <c r="F514" s="80">
        <f t="shared" si="98"/>
        <v>0</v>
      </c>
      <c r="G514" s="109">
        <f t="shared" si="98"/>
        <v>0</v>
      </c>
      <c r="H514" s="16">
        <f t="shared" si="99"/>
        <v>0</v>
      </c>
      <c r="I514" s="16">
        <f t="shared" si="99"/>
        <v>0</v>
      </c>
      <c r="J514" s="16">
        <f t="shared" si="99"/>
        <v>0</v>
      </c>
      <c r="K514" s="16">
        <f t="shared" si="99"/>
        <v>0</v>
      </c>
      <c r="L514" s="8">
        <f t="shared" si="99"/>
        <v>0</v>
      </c>
    </row>
    <row r="515" spans="1:12" x14ac:dyDescent="0.2">
      <c r="A515" s="77">
        <v>498</v>
      </c>
      <c r="C515" s="184">
        <f t="shared" si="98"/>
        <v>0</v>
      </c>
      <c r="D515" s="80">
        <f t="shared" si="98"/>
        <v>0</v>
      </c>
      <c r="E515" s="80">
        <f t="shared" si="98"/>
        <v>0</v>
      </c>
      <c r="F515" s="80">
        <f t="shared" si="98"/>
        <v>0</v>
      </c>
      <c r="G515" s="109">
        <f t="shared" si="98"/>
        <v>0</v>
      </c>
      <c r="H515" s="16">
        <f t="shared" si="99"/>
        <v>0</v>
      </c>
      <c r="I515" s="16">
        <f t="shared" si="99"/>
        <v>0</v>
      </c>
      <c r="J515" s="16">
        <f t="shared" si="99"/>
        <v>0</v>
      </c>
      <c r="K515" s="16">
        <f t="shared" si="99"/>
        <v>0</v>
      </c>
      <c r="L515" s="8">
        <f t="shared" si="99"/>
        <v>0</v>
      </c>
    </row>
    <row r="516" spans="1:12" x14ac:dyDescent="0.2">
      <c r="A516" s="77">
        <v>499</v>
      </c>
      <c r="C516" s="184">
        <f t="shared" si="98"/>
        <v>0</v>
      </c>
      <c r="D516" s="80">
        <f t="shared" si="98"/>
        <v>0</v>
      </c>
      <c r="E516" s="80">
        <f t="shared" si="98"/>
        <v>0</v>
      </c>
      <c r="F516" s="80">
        <f t="shared" si="98"/>
        <v>0</v>
      </c>
      <c r="G516" s="109">
        <f t="shared" si="98"/>
        <v>0</v>
      </c>
      <c r="H516" s="16">
        <f t="shared" si="99"/>
        <v>0</v>
      </c>
      <c r="I516" s="16">
        <f t="shared" si="99"/>
        <v>0</v>
      </c>
      <c r="J516" s="16">
        <f t="shared" si="99"/>
        <v>0</v>
      </c>
      <c r="K516" s="16">
        <f t="shared" si="99"/>
        <v>0</v>
      </c>
      <c r="L516" s="8">
        <f t="shared" si="99"/>
        <v>0</v>
      </c>
    </row>
    <row r="517" spans="1:12" x14ac:dyDescent="0.2">
      <c r="A517" s="77">
        <v>500</v>
      </c>
      <c r="C517" s="184">
        <f t="shared" si="98"/>
        <v>0</v>
      </c>
      <c r="D517" s="80">
        <f t="shared" si="98"/>
        <v>0</v>
      </c>
      <c r="E517" s="80">
        <f t="shared" si="98"/>
        <v>0</v>
      </c>
      <c r="F517" s="80">
        <f t="shared" si="98"/>
        <v>0</v>
      </c>
      <c r="G517" s="109">
        <f t="shared" si="98"/>
        <v>0</v>
      </c>
      <c r="H517" s="16">
        <f t="shared" si="99"/>
        <v>0</v>
      </c>
      <c r="I517" s="16">
        <f t="shared" si="99"/>
        <v>0</v>
      </c>
      <c r="J517" s="16">
        <f t="shared" si="99"/>
        <v>0</v>
      </c>
      <c r="K517" s="16">
        <f t="shared" si="99"/>
        <v>0</v>
      </c>
      <c r="L517" s="8">
        <f t="shared" si="99"/>
        <v>0</v>
      </c>
    </row>
    <row r="518" spans="1:12" x14ac:dyDescent="0.2">
      <c r="A518" s="77">
        <v>501</v>
      </c>
      <c r="C518" s="184">
        <f t="shared" ref="C518:G527" si="100">IF(C$6&gt;=$A518,C$9,IF(C$7&gt;=$A518,C$10,(C$8&gt;=$A518)*C$11))+(INT(C$5)=$A518)*(C$12+C$13)</f>
        <v>0</v>
      </c>
      <c r="D518" s="80">
        <f t="shared" si="100"/>
        <v>0</v>
      </c>
      <c r="E518" s="80">
        <f t="shared" si="100"/>
        <v>0</v>
      </c>
      <c r="F518" s="80">
        <f t="shared" si="100"/>
        <v>0</v>
      </c>
      <c r="G518" s="109">
        <f t="shared" si="100"/>
        <v>0</v>
      </c>
      <c r="H518" s="16">
        <f t="shared" ref="H518:L527" si="101">IF(H$6&gt;=$A518,H$9,IF(H$7&gt;=$A518,H$10,(H$8&gt;=$A518)*H$11))+(INT(H$5)=$A518)*(H$12+H$13+H$14)</f>
        <v>0</v>
      </c>
      <c r="I518" s="16">
        <f t="shared" si="101"/>
        <v>0</v>
      </c>
      <c r="J518" s="16">
        <f t="shared" si="101"/>
        <v>0</v>
      </c>
      <c r="K518" s="16">
        <f t="shared" si="101"/>
        <v>0</v>
      </c>
      <c r="L518" s="8">
        <f t="shared" si="101"/>
        <v>0</v>
      </c>
    </row>
    <row r="519" spans="1:12" x14ac:dyDescent="0.2">
      <c r="A519" s="77">
        <v>502</v>
      </c>
      <c r="C519" s="184">
        <f t="shared" si="100"/>
        <v>0</v>
      </c>
      <c r="D519" s="80">
        <f t="shared" si="100"/>
        <v>0</v>
      </c>
      <c r="E519" s="80">
        <f t="shared" si="100"/>
        <v>0</v>
      </c>
      <c r="F519" s="80">
        <f t="shared" si="100"/>
        <v>0</v>
      </c>
      <c r="G519" s="109">
        <f t="shared" si="100"/>
        <v>0</v>
      </c>
      <c r="H519" s="16">
        <f t="shared" si="101"/>
        <v>0</v>
      </c>
      <c r="I519" s="16">
        <f t="shared" si="101"/>
        <v>0</v>
      </c>
      <c r="J519" s="16">
        <f t="shared" si="101"/>
        <v>0</v>
      </c>
      <c r="K519" s="16">
        <f t="shared" si="101"/>
        <v>0</v>
      </c>
      <c r="L519" s="8">
        <f t="shared" si="101"/>
        <v>0</v>
      </c>
    </row>
    <row r="520" spans="1:12" x14ac:dyDescent="0.2">
      <c r="A520" s="77">
        <v>503</v>
      </c>
      <c r="C520" s="184">
        <f t="shared" si="100"/>
        <v>0</v>
      </c>
      <c r="D520" s="80">
        <f t="shared" si="100"/>
        <v>0</v>
      </c>
      <c r="E520" s="80">
        <f t="shared" si="100"/>
        <v>0</v>
      </c>
      <c r="F520" s="80">
        <f t="shared" si="100"/>
        <v>0</v>
      </c>
      <c r="G520" s="109">
        <f t="shared" si="100"/>
        <v>0</v>
      </c>
      <c r="H520" s="16">
        <f t="shared" si="101"/>
        <v>0</v>
      </c>
      <c r="I520" s="16">
        <f t="shared" si="101"/>
        <v>0</v>
      </c>
      <c r="J520" s="16">
        <f t="shared" si="101"/>
        <v>0</v>
      </c>
      <c r="K520" s="16">
        <f t="shared" si="101"/>
        <v>0</v>
      </c>
      <c r="L520" s="8">
        <f t="shared" si="101"/>
        <v>0</v>
      </c>
    </row>
    <row r="521" spans="1:12" x14ac:dyDescent="0.2">
      <c r="A521" s="77">
        <v>504</v>
      </c>
      <c r="C521" s="184">
        <f t="shared" si="100"/>
        <v>0</v>
      </c>
      <c r="D521" s="80">
        <f t="shared" si="100"/>
        <v>0</v>
      </c>
      <c r="E521" s="80">
        <f t="shared" si="100"/>
        <v>0</v>
      </c>
      <c r="F521" s="80">
        <f t="shared" si="100"/>
        <v>0</v>
      </c>
      <c r="G521" s="109">
        <f t="shared" si="100"/>
        <v>0</v>
      </c>
      <c r="H521" s="16">
        <f t="shared" si="101"/>
        <v>0</v>
      </c>
      <c r="I521" s="16">
        <f t="shared" si="101"/>
        <v>0</v>
      </c>
      <c r="J521" s="16">
        <f t="shared" si="101"/>
        <v>0</v>
      </c>
      <c r="K521" s="16">
        <f t="shared" si="101"/>
        <v>0</v>
      </c>
      <c r="L521" s="8">
        <f t="shared" si="101"/>
        <v>0</v>
      </c>
    </row>
    <row r="522" spans="1:12" x14ac:dyDescent="0.2">
      <c r="A522" s="77">
        <v>505</v>
      </c>
      <c r="C522" s="184">
        <f t="shared" si="100"/>
        <v>0</v>
      </c>
      <c r="D522" s="80">
        <f t="shared" si="100"/>
        <v>0</v>
      </c>
      <c r="E522" s="80">
        <f t="shared" si="100"/>
        <v>0</v>
      </c>
      <c r="F522" s="80">
        <f t="shared" si="100"/>
        <v>0</v>
      </c>
      <c r="G522" s="109">
        <f t="shared" si="100"/>
        <v>0</v>
      </c>
      <c r="H522" s="16">
        <f t="shared" si="101"/>
        <v>0</v>
      </c>
      <c r="I522" s="16">
        <f t="shared" si="101"/>
        <v>0</v>
      </c>
      <c r="J522" s="16">
        <f t="shared" si="101"/>
        <v>0</v>
      </c>
      <c r="K522" s="16">
        <f t="shared" si="101"/>
        <v>0</v>
      </c>
      <c r="L522" s="8">
        <f t="shared" si="101"/>
        <v>0</v>
      </c>
    </row>
    <row r="523" spans="1:12" x14ac:dyDescent="0.2">
      <c r="A523" s="77">
        <v>506</v>
      </c>
      <c r="C523" s="184">
        <f t="shared" si="100"/>
        <v>0</v>
      </c>
      <c r="D523" s="80">
        <f t="shared" si="100"/>
        <v>0</v>
      </c>
      <c r="E523" s="80">
        <f t="shared" si="100"/>
        <v>0</v>
      </c>
      <c r="F523" s="80">
        <f t="shared" si="100"/>
        <v>0</v>
      </c>
      <c r="G523" s="109">
        <f t="shared" si="100"/>
        <v>0</v>
      </c>
      <c r="H523" s="16">
        <f t="shared" si="101"/>
        <v>0</v>
      </c>
      <c r="I523" s="16">
        <f t="shared" si="101"/>
        <v>0</v>
      </c>
      <c r="J523" s="16">
        <f t="shared" si="101"/>
        <v>0</v>
      </c>
      <c r="K523" s="16">
        <f t="shared" si="101"/>
        <v>0</v>
      </c>
      <c r="L523" s="8">
        <f t="shared" si="101"/>
        <v>0</v>
      </c>
    </row>
    <row r="524" spans="1:12" x14ac:dyDescent="0.2">
      <c r="A524" s="77">
        <v>507</v>
      </c>
      <c r="C524" s="184">
        <f t="shared" si="100"/>
        <v>0</v>
      </c>
      <c r="D524" s="80">
        <f t="shared" si="100"/>
        <v>0</v>
      </c>
      <c r="E524" s="80">
        <f t="shared" si="100"/>
        <v>0</v>
      </c>
      <c r="F524" s="80">
        <f t="shared" si="100"/>
        <v>0</v>
      </c>
      <c r="G524" s="109">
        <f t="shared" si="100"/>
        <v>0</v>
      </c>
      <c r="H524" s="16">
        <f t="shared" si="101"/>
        <v>0</v>
      </c>
      <c r="I524" s="16">
        <f t="shared" si="101"/>
        <v>0</v>
      </c>
      <c r="J524" s="16">
        <f t="shared" si="101"/>
        <v>0</v>
      </c>
      <c r="K524" s="16">
        <f t="shared" si="101"/>
        <v>0</v>
      </c>
      <c r="L524" s="8">
        <f t="shared" si="101"/>
        <v>0</v>
      </c>
    </row>
    <row r="525" spans="1:12" x14ac:dyDescent="0.2">
      <c r="A525" s="77">
        <v>508</v>
      </c>
      <c r="C525" s="184">
        <f t="shared" si="100"/>
        <v>0</v>
      </c>
      <c r="D525" s="80">
        <f t="shared" si="100"/>
        <v>0</v>
      </c>
      <c r="E525" s="80">
        <f t="shared" si="100"/>
        <v>0</v>
      </c>
      <c r="F525" s="80">
        <f t="shared" si="100"/>
        <v>0</v>
      </c>
      <c r="G525" s="109">
        <f t="shared" si="100"/>
        <v>0</v>
      </c>
      <c r="H525" s="16">
        <f t="shared" si="101"/>
        <v>0</v>
      </c>
      <c r="I525" s="16">
        <f t="shared" si="101"/>
        <v>0</v>
      </c>
      <c r="J525" s="16">
        <f t="shared" si="101"/>
        <v>0</v>
      </c>
      <c r="K525" s="16">
        <f t="shared" si="101"/>
        <v>0</v>
      </c>
      <c r="L525" s="8">
        <f t="shared" si="101"/>
        <v>0</v>
      </c>
    </row>
    <row r="526" spans="1:12" x14ac:dyDescent="0.2">
      <c r="A526" s="77">
        <v>509</v>
      </c>
      <c r="C526" s="184">
        <f t="shared" si="100"/>
        <v>0</v>
      </c>
      <c r="D526" s="80">
        <f t="shared" si="100"/>
        <v>0</v>
      </c>
      <c r="E526" s="80">
        <f t="shared" si="100"/>
        <v>0</v>
      </c>
      <c r="F526" s="80">
        <f t="shared" si="100"/>
        <v>0</v>
      </c>
      <c r="G526" s="109">
        <f t="shared" si="100"/>
        <v>0</v>
      </c>
      <c r="H526" s="16">
        <f t="shared" si="101"/>
        <v>0</v>
      </c>
      <c r="I526" s="16">
        <f t="shared" si="101"/>
        <v>0</v>
      </c>
      <c r="J526" s="16">
        <f t="shared" si="101"/>
        <v>0</v>
      </c>
      <c r="K526" s="16">
        <f t="shared" si="101"/>
        <v>0</v>
      </c>
      <c r="L526" s="8">
        <f t="shared" si="101"/>
        <v>0</v>
      </c>
    </row>
    <row r="527" spans="1:12" x14ac:dyDescent="0.2">
      <c r="A527" s="77">
        <v>510</v>
      </c>
      <c r="C527" s="184">
        <f t="shared" si="100"/>
        <v>0</v>
      </c>
      <c r="D527" s="80">
        <f t="shared" si="100"/>
        <v>0</v>
      </c>
      <c r="E527" s="80">
        <f t="shared" si="100"/>
        <v>0</v>
      </c>
      <c r="F527" s="80">
        <f t="shared" si="100"/>
        <v>0</v>
      </c>
      <c r="G527" s="109">
        <f t="shared" si="100"/>
        <v>0</v>
      </c>
      <c r="H527" s="16">
        <f t="shared" si="101"/>
        <v>0</v>
      </c>
      <c r="I527" s="16">
        <f t="shared" si="101"/>
        <v>0</v>
      </c>
      <c r="J527" s="16">
        <f t="shared" si="101"/>
        <v>0</v>
      </c>
      <c r="K527" s="16">
        <f t="shared" si="101"/>
        <v>0</v>
      </c>
      <c r="L527" s="8">
        <f t="shared" si="101"/>
        <v>0</v>
      </c>
    </row>
    <row r="528" spans="1:12" x14ac:dyDescent="0.2">
      <c r="A528" s="77">
        <v>511</v>
      </c>
      <c r="C528" s="184">
        <f t="shared" ref="C528:G537" si="102">IF(C$6&gt;=$A528,C$9,IF(C$7&gt;=$A528,C$10,(C$8&gt;=$A528)*C$11))+(INT(C$5)=$A528)*(C$12+C$13)</f>
        <v>0</v>
      </c>
      <c r="D528" s="80">
        <f t="shared" si="102"/>
        <v>0</v>
      </c>
      <c r="E528" s="80">
        <f t="shared" si="102"/>
        <v>0</v>
      </c>
      <c r="F528" s="80">
        <f t="shared" si="102"/>
        <v>0</v>
      </c>
      <c r="G528" s="109">
        <f t="shared" si="102"/>
        <v>0</v>
      </c>
      <c r="H528" s="16">
        <f t="shared" ref="H528:L537" si="103">IF(H$6&gt;=$A528,H$9,IF(H$7&gt;=$A528,H$10,(H$8&gt;=$A528)*H$11))+(INT(H$5)=$A528)*(H$12+H$13+H$14)</f>
        <v>0</v>
      </c>
      <c r="I528" s="16">
        <f t="shared" si="103"/>
        <v>0</v>
      </c>
      <c r="J528" s="16">
        <f t="shared" si="103"/>
        <v>0</v>
      </c>
      <c r="K528" s="16">
        <f t="shared" si="103"/>
        <v>0</v>
      </c>
      <c r="L528" s="8">
        <f t="shared" si="103"/>
        <v>0</v>
      </c>
    </row>
    <row r="529" spans="1:12" x14ac:dyDescent="0.2">
      <c r="A529" s="77">
        <v>512</v>
      </c>
      <c r="C529" s="184">
        <f t="shared" si="102"/>
        <v>0</v>
      </c>
      <c r="D529" s="80">
        <f t="shared" si="102"/>
        <v>0</v>
      </c>
      <c r="E529" s="80">
        <f t="shared" si="102"/>
        <v>0</v>
      </c>
      <c r="F529" s="80">
        <f t="shared" si="102"/>
        <v>0</v>
      </c>
      <c r="G529" s="109">
        <f t="shared" si="102"/>
        <v>0</v>
      </c>
      <c r="H529" s="16">
        <f t="shared" si="103"/>
        <v>0</v>
      </c>
      <c r="I529" s="16">
        <f t="shared" si="103"/>
        <v>0</v>
      </c>
      <c r="J529" s="16">
        <f t="shared" si="103"/>
        <v>0</v>
      </c>
      <c r="K529" s="16">
        <f t="shared" si="103"/>
        <v>0</v>
      </c>
      <c r="L529" s="8">
        <f t="shared" si="103"/>
        <v>0</v>
      </c>
    </row>
    <row r="530" spans="1:12" x14ac:dyDescent="0.2">
      <c r="A530" s="77">
        <v>513</v>
      </c>
      <c r="C530" s="184">
        <f t="shared" si="102"/>
        <v>0</v>
      </c>
      <c r="D530" s="80">
        <f t="shared" si="102"/>
        <v>0</v>
      </c>
      <c r="E530" s="80">
        <f t="shared" si="102"/>
        <v>0</v>
      </c>
      <c r="F530" s="80">
        <f t="shared" si="102"/>
        <v>0</v>
      </c>
      <c r="G530" s="109">
        <f t="shared" si="102"/>
        <v>0</v>
      </c>
      <c r="H530" s="16">
        <f t="shared" si="103"/>
        <v>0</v>
      </c>
      <c r="I530" s="16">
        <f t="shared" si="103"/>
        <v>0</v>
      </c>
      <c r="J530" s="16">
        <f t="shared" si="103"/>
        <v>0</v>
      </c>
      <c r="K530" s="16">
        <f t="shared" si="103"/>
        <v>0</v>
      </c>
      <c r="L530" s="8">
        <f t="shared" si="103"/>
        <v>0</v>
      </c>
    </row>
    <row r="531" spans="1:12" x14ac:dyDescent="0.2">
      <c r="A531" s="77">
        <v>514</v>
      </c>
      <c r="C531" s="184">
        <f t="shared" si="102"/>
        <v>0</v>
      </c>
      <c r="D531" s="80">
        <f t="shared" si="102"/>
        <v>0</v>
      </c>
      <c r="E531" s="80">
        <f t="shared" si="102"/>
        <v>0</v>
      </c>
      <c r="F531" s="80">
        <f t="shared" si="102"/>
        <v>0</v>
      </c>
      <c r="G531" s="109">
        <f t="shared" si="102"/>
        <v>0</v>
      </c>
      <c r="H531" s="16">
        <f t="shared" si="103"/>
        <v>0</v>
      </c>
      <c r="I531" s="16">
        <f t="shared" si="103"/>
        <v>0</v>
      </c>
      <c r="J531" s="16">
        <f t="shared" si="103"/>
        <v>0</v>
      </c>
      <c r="K531" s="16">
        <f t="shared" si="103"/>
        <v>0</v>
      </c>
      <c r="L531" s="8">
        <f t="shared" si="103"/>
        <v>0</v>
      </c>
    </row>
    <row r="532" spans="1:12" x14ac:dyDescent="0.2">
      <c r="A532" s="77">
        <v>515</v>
      </c>
      <c r="C532" s="184">
        <f t="shared" si="102"/>
        <v>0</v>
      </c>
      <c r="D532" s="80">
        <f t="shared" si="102"/>
        <v>0</v>
      </c>
      <c r="E532" s="80">
        <f t="shared" si="102"/>
        <v>0</v>
      </c>
      <c r="F532" s="80">
        <f t="shared" si="102"/>
        <v>0</v>
      </c>
      <c r="G532" s="109">
        <f t="shared" si="102"/>
        <v>0</v>
      </c>
      <c r="H532" s="16">
        <f t="shared" si="103"/>
        <v>0</v>
      </c>
      <c r="I532" s="16">
        <f t="shared" si="103"/>
        <v>0</v>
      </c>
      <c r="J532" s="16">
        <f t="shared" si="103"/>
        <v>0</v>
      </c>
      <c r="K532" s="16">
        <f t="shared" si="103"/>
        <v>0</v>
      </c>
      <c r="L532" s="8">
        <f t="shared" si="103"/>
        <v>0</v>
      </c>
    </row>
    <row r="533" spans="1:12" x14ac:dyDescent="0.2">
      <c r="A533" s="77">
        <v>516</v>
      </c>
      <c r="C533" s="184">
        <f t="shared" si="102"/>
        <v>0</v>
      </c>
      <c r="D533" s="80">
        <f t="shared" si="102"/>
        <v>0</v>
      </c>
      <c r="E533" s="80">
        <f t="shared" si="102"/>
        <v>0</v>
      </c>
      <c r="F533" s="80">
        <f t="shared" si="102"/>
        <v>0</v>
      </c>
      <c r="G533" s="109">
        <f t="shared" si="102"/>
        <v>0</v>
      </c>
      <c r="H533" s="16">
        <f t="shared" si="103"/>
        <v>0</v>
      </c>
      <c r="I533" s="16">
        <f t="shared" si="103"/>
        <v>0</v>
      </c>
      <c r="J533" s="16">
        <f t="shared" si="103"/>
        <v>0</v>
      </c>
      <c r="K533" s="16">
        <f t="shared" si="103"/>
        <v>0</v>
      </c>
      <c r="L533" s="8">
        <f t="shared" si="103"/>
        <v>0</v>
      </c>
    </row>
    <row r="534" spans="1:12" x14ac:dyDescent="0.2">
      <c r="A534" s="77">
        <v>517</v>
      </c>
      <c r="C534" s="184">
        <f t="shared" si="102"/>
        <v>0</v>
      </c>
      <c r="D534" s="80">
        <f t="shared" si="102"/>
        <v>0</v>
      </c>
      <c r="E534" s="80">
        <f t="shared" si="102"/>
        <v>0</v>
      </c>
      <c r="F534" s="80">
        <f t="shared" si="102"/>
        <v>0</v>
      </c>
      <c r="G534" s="109">
        <f t="shared" si="102"/>
        <v>0</v>
      </c>
      <c r="H534" s="16">
        <f t="shared" si="103"/>
        <v>0</v>
      </c>
      <c r="I534" s="16">
        <f t="shared" si="103"/>
        <v>0</v>
      </c>
      <c r="J534" s="16">
        <f t="shared" si="103"/>
        <v>0</v>
      </c>
      <c r="K534" s="16">
        <f t="shared" si="103"/>
        <v>0</v>
      </c>
      <c r="L534" s="8">
        <f t="shared" si="103"/>
        <v>0</v>
      </c>
    </row>
    <row r="535" spans="1:12" x14ac:dyDescent="0.2">
      <c r="A535" s="77">
        <v>518</v>
      </c>
      <c r="C535" s="184">
        <f t="shared" si="102"/>
        <v>0</v>
      </c>
      <c r="D535" s="80">
        <f t="shared" si="102"/>
        <v>0</v>
      </c>
      <c r="E535" s="80">
        <f t="shared" si="102"/>
        <v>0</v>
      </c>
      <c r="F535" s="80">
        <f t="shared" si="102"/>
        <v>0</v>
      </c>
      <c r="G535" s="109">
        <f t="shared" si="102"/>
        <v>0</v>
      </c>
      <c r="H535" s="16">
        <f t="shared" si="103"/>
        <v>0</v>
      </c>
      <c r="I535" s="16">
        <f t="shared" si="103"/>
        <v>0</v>
      </c>
      <c r="J535" s="16">
        <f t="shared" si="103"/>
        <v>0</v>
      </c>
      <c r="K535" s="16">
        <f t="shared" si="103"/>
        <v>0</v>
      </c>
      <c r="L535" s="8">
        <f t="shared" si="103"/>
        <v>0</v>
      </c>
    </row>
    <row r="536" spans="1:12" x14ac:dyDescent="0.2">
      <c r="A536" s="77">
        <v>519</v>
      </c>
      <c r="C536" s="184">
        <f t="shared" si="102"/>
        <v>0</v>
      </c>
      <c r="D536" s="80">
        <f t="shared" si="102"/>
        <v>0</v>
      </c>
      <c r="E536" s="80">
        <f t="shared" si="102"/>
        <v>0</v>
      </c>
      <c r="F536" s="80">
        <f t="shared" si="102"/>
        <v>0</v>
      </c>
      <c r="G536" s="109">
        <f t="shared" si="102"/>
        <v>0</v>
      </c>
      <c r="H536" s="16">
        <f t="shared" si="103"/>
        <v>0</v>
      </c>
      <c r="I536" s="16">
        <f t="shared" si="103"/>
        <v>0</v>
      </c>
      <c r="J536" s="16">
        <f t="shared" si="103"/>
        <v>0</v>
      </c>
      <c r="K536" s="16">
        <f t="shared" si="103"/>
        <v>0</v>
      </c>
      <c r="L536" s="8">
        <f t="shared" si="103"/>
        <v>0</v>
      </c>
    </row>
    <row r="537" spans="1:12" x14ac:dyDescent="0.2">
      <c r="A537" s="77">
        <v>520</v>
      </c>
      <c r="C537" s="184">
        <f t="shared" si="102"/>
        <v>0</v>
      </c>
      <c r="D537" s="80">
        <f t="shared" si="102"/>
        <v>0</v>
      </c>
      <c r="E537" s="80">
        <f t="shared" si="102"/>
        <v>0</v>
      </c>
      <c r="F537" s="80">
        <f t="shared" si="102"/>
        <v>0</v>
      </c>
      <c r="G537" s="109">
        <f t="shared" si="102"/>
        <v>0</v>
      </c>
      <c r="H537" s="16">
        <f t="shared" si="103"/>
        <v>0</v>
      </c>
      <c r="I537" s="16">
        <f t="shared" si="103"/>
        <v>0</v>
      </c>
      <c r="J537" s="16">
        <f t="shared" si="103"/>
        <v>0</v>
      </c>
      <c r="K537" s="16">
        <f t="shared" si="103"/>
        <v>0</v>
      </c>
      <c r="L537" s="8">
        <f t="shared" si="103"/>
        <v>0</v>
      </c>
    </row>
    <row r="538" spans="1:12" x14ac:dyDescent="0.2">
      <c r="A538" s="77">
        <v>521</v>
      </c>
      <c r="C538" s="184">
        <f t="shared" ref="C538:G547" si="104">IF(C$6&gt;=$A538,C$9,IF(C$7&gt;=$A538,C$10,(C$8&gt;=$A538)*C$11))+(INT(C$5)=$A538)*(C$12+C$13)</f>
        <v>0</v>
      </c>
      <c r="D538" s="80">
        <f t="shared" si="104"/>
        <v>0</v>
      </c>
      <c r="E538" s="80">
        <f t="shared" si="104"/>
        <v>0</v>
      </c>
      <c r="F538" s="80">
        <f t="shared" si="104"/>
        <v>0</v>
      </c>
      <c r="G538" s="109">
        <f t="shared" si="104"/>
        <v>0</v>
      </c>
      <c r="H538" s="16">
        <f t="shared" ref="H538:L547" si="105">IF(H$6&gt;=$A538,H$9,IF(H$7&gt;=$A538,H$10,(H$8&gt;=$A538)*H$11))+(INT(H$5)=$A538)*(H$12+H$13+H$14)</f>
        <v>0</v>
      </c>
      <c r="I538" s="16">
        <f t="shared" si="105"/>
        <v>0</v>
      </c>
      <c r="J538" s="16">
        <f t="shared" si="105"/>
        <v>0</v>
      </c>
      <c r="K538" s="16">
        <f t="shared" si="105"/>
        <v>0</v>
      </c>
      <c r="L538" s="8">
        <f t="shared" si="105"/>
        <v>0</v>
      </c>
    </row>
    <row r="539" spans="1:12" x14ac:dyDescent="0.2">
      <c r="A539" s="77">
        <v>522</v>
      </c>
      <c r="C539" s="184">
        <f t="shared" si="104"/>
        <v>0</v>
      </c>
      <c r="D539" s="80">
        <f t="shared" si="104"/>
        <v>0</v>
      </c>
      <c r="E539" s="80">
        <f t="shared" si="104"/>
        <v>0</v>
      </c>
      <c r="F539" s="80">
        <f t="shared" si="104"/>
        <v>0</v>
      </c>
      <c r="G539" s="109">
        <f t="shared" si="104"/>
        <v>0</v>
      </c>
      <c r="H539" s="16">
        <f t="shared" si="105"/>
        <v>0</v>
      </c>
      <c r="I539" s="16">
        <f t="shared" si="105"/>
        <v>0</v>
      </c>
      <c r="J539" s="16">
        <f t="shared" si="105"/>
        <v>0</v>
      </c>
      <c r="K539" s="16">
        <f t="shared" si="105"/>
        <v>0</v>
      </c>
      <c r="L539" s="8">
        <f t="shared" si="105"/>
        <v>0</v>
      </c>
    </row>
    <row r="540" spans="1:12" x14ac:dyDescent="0.2">
      <c r="A540" s="77">
        <v>523</v>
      </c>
      <c r="C540" s="184">
        <f t="shared" si="104"/>
        <v>0</v>
      </c>
      <c r="D540" s="80">
        <f t="shared" si="104"/>
        <v>0</v>
      </c>
      <c r="E540" s="80">
        <f t="shared" si="104"/>
        <v>0</v>
      </c>
      <c r="F540" s="80">
        <f t="shared" si="104"/>
        <v>0</v>
      </c>
      <c r="G540" s="109">
        <f t="shared" si="104"/>
        <v>0</v>
      </c>
      <c r="H540" s="16">
        <f t="shared" si="105"/>
        <v>0</v>
      </c>
      <c r="I540" s="16">
        <f t="shared" si="105"/>
        <v>0</v>
      </c>
      <c r="J540" s="16">
        <f t="shared" si="105"/>
        <v>0</v>
      </c>
      <c r="K540" s="16">
        <f t="shared" si="105"/>
        <v>0</v>
      </c>
      <c r="L540" s="8">
        <f t="shared" si="105"/>
        <v>0</v>
      </c>
    </row>
    <row r="541" spans="1:12" x14ac:dyDescent="0.2">
      <c r="A541" s="77">
        <v>524</v>
      </c>
      <c r="C541" s="184">
        <f t="shared" si="104"/>
        <v>0</v>
      </c>
      <c r="D541" s="80">
        <f t="shared" si="104"/>
        <v>0</v>
      </c>
      <c r="E541" s="80">
        <f t="shared" si="104"/>
        <v>0</v>
      </c>
      <c r="F541" s="80">
        <f t="shared" si="104"/>
        <v>0</v>
      </c>
      <c r="G541" s="109">
        <f t="shared" si="104"/>
        <v>0</v>
      </c>
      <c r="H541" s="16">
        <f t="shared" si="105"/>
        <v>0</v>
      </c>
      <c r="I541" s="16">
        <f t="shared" si="105"/>
        <v>0</v>
      </c>
      <c r="J541" s="16">
        <f t="shared" si="105"/>
        <v>0</v>
      </c>
      <c r="K541" s="16">
        <f t="shared" si="105"/>
        <v>0</v>
      </c>
      <c r="L541" s="8">
        <f t="shared" si="105"/>
        <v>0</v>
      </c>
    </row>
    <row r="542" spans="1:12" x14ac:dyDescent="0.2">
      <c r="A542" s="77">
        <v>525</v>
      </c>
      <c r="C542" s="184">
        <f t="shared" si="104"/>
        <v>0</v>
      </c>
      <c r="D542" s="80">
        <f t="shared" si="104"/>
        <v>0</v>
      </c>
      <c r="E542" s="80">
        <f t="shared" si="104"/>
        <v>0</v>
      </c>
      <c r="F542" s="80">
        <f t="shared" si="104"/>
        <v>0</v>
      </c>
      <c r="G542" s="109">
        <f t="shared" si="104"/>
        <v>0</v>
      </c>
      <c r="H542" s="16">
        <f t="shared" si="105"/>
        <v>0</v>
      </c>
      <c r="I542" s="16">
        <f t="shared" si="105"/>
        <v>0</v>
      </c>
      <c r="J542" s="16">
        <f t="shared" si="105"/>
        <v>0</v>
      </c>
      <c r="K542" s="16">
        <f t="shared" si="105"/>
        <v>0</v>
      </c>
      <c r="L542" s="8">
        <f t="shared" si="105"/>
        <v>0</v>
      </c>
    </row>
    <row r="543" spans="1:12" x14ac:dyDescent="0.2">
      <c r="A543" s="77">
        <v>526</v>
      </c>
      <c r="C543" s="184">
        <f t="shared" si="104"/>
        <v>0</v>
      </c>
      <c r="D543" s="80">
        <f t="shared" si="104"/>
        <v>0</v>
      </c>
      <c r="E543" s="80">
        <f t="shared" si="104"/>
        <v>0</v>
      </c>
      <c r="F543" s="80">
        <f t="shared" si="104"/>
        <v>0</v>
      </c>
      <c r="G543" s="109">
        <f t="shared" si="104"/>
        <v>0</v>
      </c>
      <c r="H543" s="16">
        <f t="shared" si="105"/>
        <v>0</v>
      </c>
      <c r="I543" s="16">
        <f t="shared" si="105"/>
        <v>0</v>
      </c>
      <c r="J543" s="16">
        <f t="shared" si="105"/>
        <v>0</v>
      </c>
      <c r="K543" s="16">
        <f t="shared" si="105"/>
        <v>0</v>
      </c>
      <c r="L543" s="8">
        <f t="shared" si="105"/>
        <v>0</v>
      </c>
    </row>
    <row r="544" spans="1:12" x14ac:dyDescent="0.2">
      <c r="A544" s="77">
        <v>527</v>
      </c>
      <c r="C544" s="184">
        <f t="shared" si="104"/>
        <v>0</v>
      </c>
      <c r="D544" s="80">
        <f t="shared" si="104"/>
        <v>0</v>
      </c>
      <c r="E544" s="80">
        <f t="shared" si="104"/>
        <v>0</v>
      </c>
      <c r="F544" s="80">
        <f t="shared" si="104"/>
        <v>0</v>
      </c>
      <c r="G544" s="109">
        <f t="shared" si="104"/>
        <v>0</v>
      </c>
      <c r="H544" s="16">
        <f t="shared" si="105"/>
        <v>0</v>
      </c>
      <c r="I544" s="16">
        <f t="shared" si="105"/>
        <v>0</v>
      </c>
      <c r="J544" s="16">
        <f t="shared" si="105"/>
        <v>0</v>
      </c>
      <c r="K544" s="16">
        <f t="shared" si="105"/>
        <v>0</v>
      </c>
      <c r="L544" s="8">
        <f t="shared" si="105"/>
        <v>0</v>
      </c>
    </row>
    <row r="545" spans="1:12" x14ac:dyDescent="0.2">
      <c r="A545" s="77">
        <v>528</v>
      </c>
      <c r="C545" s="184">
        <f t="shared" si="104"/>
        <v>0</v>
      </c>
      <c r="D545" s="80">
        <f t="shared" si="104"/>
        <v>0</v>
      </c>
      <c r="E545" s="80">
        <f t="shared" si="104"/>
        <v>0</v>
      </c>
      <c r="F545" s="80">
        <f t="shared" si="104"/>
        <v>0</v>
      </c>
      <c r="G545" s="109">
        <f t="shared" si="104"/>
        <v>0</v>
      </c>
      <c r="H545" s="16">
        <f t="shared" si="105"/>
        <v>0</v>
      </c>
      <c r="I545" s="16">
        <f t="shared" si="105"/>
        <v>0</v>
      </c>
      <c r="J545" s="16">
        <f t="shared" si="105"/>
        <v>0</v>
      </c>
      <c r="K545" s="16">
        <f t="shared" si="105"/>
        <v>0</v>
      </c>
      <c r="L545" s="8">
        <f t="shared" si="105"/>
        <v>0</v>
      </c>
    </row>
    <row r="546" spans="1:12" x14ac:dyDescent="0.2">
      <c r="A546" s="77">
        <v>529</v>
      </c>
      <c r="C546" s="184">
        <f t="shared" si="104"/>
        <v>0</v>
      </c>
      <c r="D546" s="80">
        <f t="shared" si="104"/>
        <v>0</v>
      </c>
      <c r="E546" s="80">
        <f t="shared" si="104"/>
        <v>0</v>
      </c>
      <c r="F546" s="80">
        <f t="shared" si="104"/>
        <v>0</v>
      </c>
      <c r="G546" s="109">
        <f t="shared" si="104"/>
        <v>0</v>
      </c>
      <c r="H546" s="16">
        <f t="shared" si="105"/>
        <v>0</v>
      </c>
      <c r="I546" s="16">
        <f t="shared" si="105"/>
        <v>0</v>
      </c>
      <c r="J546" s="16">
        <f t="shared" si="105"/>
        <v>0</v>
      </c>
      <c r="K546" s="16">
        <f t="shared" si="105"/>
        <v>0</v>
      </c>
      <c r="L546" s="8">
        <f t="shared" si="105"/>
        <v>0</v>
      </c>
    </row>
    <row r="547" spans="1:12" x14ac:dyDescent="0.2">
      <c r="A547" s="77">
        <v>530</v>
      </c>
      <c r="C547" s="184">
        <f t="shared" si="104"/>
        <v>0</v>
      </c>
      <c r="D547" s="80">
        <f t="shared" si="104"/>
        <v>0</v>
      </c>
      <c r="E547" s="80">
        <f t="shared" si="104"/>
        <v>0</v>
      </c>
      <c r="F547" s="80">
        <f t="shared" si="104"/>
        <v>0</v>
      </c>
      <c r="G547" s="109">
        <f t="shared" si="104"/>
        <v>0</v>
      </c>
      <c r="H547" s="16">
        <f t="shared" si="105"/>
        <v>0</v>
      </c>
      <c r="I547" s="16">
        <f t="shared" si="105"/>
        <v>0</v>
      </c>
      <c r="J547" s="16">
        <f t="shared" si="105"/>
        <v>0</v>
      </c>
      <c r="K547" s="16">
        <f t="shared" si="105"/>
        <v>0</v>
      </c>
      <c r="L547" s="8">
        <f t="shared" si="105"/>
        <v>0</v>
      </c>
    </row>
    <row r="548" spans="1:12" x14ac:dyDescent="0.2">
      <c r="A548" s="77">
        <v>531</v>
      </c>
      <c r="C548" s="184">
        <f t="shared" ref="C548:G557" si="106">IF(C$6&gt;=$A548,C$9,IF(C$7&gt;=$A548,C$10,(C$8&gt;=$A548)*C$11))+(INT(C$5)=$A548)*(C$12+C$13)</f>
        <v>0</v>
      </c>
      <c r="D548" s="80">
        <f t="shared" si="106"/>
        <v>0</v>
      </c>
      <c r="E548" s="80">
        <f t="shared" si="106"/>
        <v>0</v>
      </c>
      <c r="F548" s="80">
        <f t="shared" si="106"/>
        <v>0</v>
      </c>
      <c r="G548" s="109">
        <f t="shared" si="106"/>
        <v>0</v>
      </c>
      <c r="H548" s="16">
        <f t="shared" ref="H548:L557" si="107">IF(H$6&gt;=$A548,H$9,IF(H$7&gt;=$A548,H$10,(H$8&gt;=$A548)*H$11))+(INT(H$5)=$A548)*(H$12+H$13+H$14)</f>
        <v>0</v>
      </c>
      <c r="I548" s="16">
        <f t="shared" si="107"/>
        <v>0</v>
      </c>
      <c r="J548" s="16">
        <f t="shared" si="107"/>
        <v>0</v>
      </c>
      <c r="K548" s="16">
        <f t="shared" si="107"/>
        <v>0</v>
      </c>
      <c r="L548" s="8">
        <f t="shared" si="107"/>
        <v>0</v>
      </c>
    </row>
    <row r="549" spans="1:12" x14ac:dyDescent="0.2">
      <c r="A549" s="77">
        <v>532</v>
      </c>
      <c r="C549" s="184">
        <f t="shared" si="106"/>
        <v>0</v>
      </c>
      <c r="D549" s="80">
        <f t="shared" si="106"/>
        <v>0</v>
      </c>
      <c r="E549" s="80">
        <f t="shared" si="106"/>
        <v>0</v>
      </c>
      <c r="F549" s="80">
        <f t="shared" si="106"/>
        <v>0</v>
      </c>
      <c r="G549" s="109">
        <f t="shared" si="106"/>
        <v>0</v>
      </c>
      <c r="H549" s="16">
        <f t="shared" si="107"/>
        <v>0</v>
      </c>
      <c r="I549" s="16">
        <f t="shared" si="107"/>
        <v>0</v>
      </c>
      <c r="J549" s="16">
        <f t="shared" si="107"/>
        <v>0</v>
      </c>
      <c r="K549" s="16">
        <f t="shared" si="107"/>
        <v>0</v>
      </c>
      <c r="L549" s="8">
        <f t="shared" si="107"/>
        <v>0</v>
      </c>
    </row>
    <row r="550" spans="1:12" x14ac:dyDescent="0.2">
      <c r="A550" s="77">
        <v>533</v>
      </c>
      <c r="C550" s="184">
        <f t="shared" si="106"/>
        <v>0</v>
      </c>
      <c r="D550" s="80">
        <f t="shared" si="106"/>
        <v>0</v>
      </c>
      <c r="E550" s="80">
        <f t="shared" si="106"/>
        <v>0</v>
      </c>
      <c r="F550" s="80">
        <f t="shared" si="106"/>
        <v>0</v>
      </c>
      <c r="G550" s="109">
        <f t="shared" si="106"/>
        <v>0</v>
      </c>
      <c r="H550" s="16">
        <f t="shared" si="107"/>
        <v>0</v>
      </c>
      <c r="I550" s="16">
        <f t="shared" si="107"/>
        <v>0</v>
      </c>
      <c r="J550" s="16">
        <f t="shared" si="107"/>
        <v>0</v>
      </c>
      <c r="K550" s="16">
        <f t="shared" si="107"/>
        <v>0</v>
      </c>
      <c r="L550" s="8">
        <f t="shared" si="107"/>
        <v>0</v>
      </c>
    </row>
    <row r="551" spans="1:12" x14ac:dyDescent="0.2">
      <c r="A551" s="77">
        <v>534</v>
      </c>
      <c r="C551" s="184">
        <f t="shared" si="106"/>
        <v>0</v>
      </c>
      <c r="D551" s="80">
        <f t="shared" si="106"/>
        <v>0</v>
      </c>
      <c r="E551" s="80">
        <f t="shared" si="106"/>
        <v>0</v>
      </c>
      <c r="F551" s="80">
        <f t="shared" si="106"/>
        <v>0</v>
      </c>
      <c r="G551" s="109">
        <f t="shared" si="106"/>
        <v>0</v>
      </c>
      <c r="H551" s="16">
        <f t="shared" si="107"/>
        <v>0</v>
      </c>
      <c r="I551" s="16">
        <f t="shared" si="107"/>
        <v>0</v>
      </c>
      <c r="J551" s="16">
        <f t="shared" si="107"/>
        <v>0</v>
      </c>
      <c r="K551" s="16">
        <f t="shared" si="107"/>
        <v>0</v>
      </c>
      <c r="L551" s="8">
        <f t="shared" si="107"/>
        <v>0</v>
      </c>
    </row>
    <row r="552" spans="1:12" x14ac:dyDescent="0.2">
      <c r="A552" s="77">
        <v>535</v>
      </c>
      <c r="C552" s="184">
        <f t="shared" si="106"/>
        <v>0</v>
      </c>
      <c r="D552" s="80">
        <f t="shared" si="106"/>
        <v>0</v>
      </c>
      <c r="E552" s="80">
        <f t="shared" si="106"/>
        <v>0</v>
      </c>
      <c r="F552" s="80">
        <f t="shared" si="106"/>
        <v>0</v>
      </c>
      <c r="G552" s="109">
        <f t="shared" si="106"/>
        <v>0</v>
      </c>
      <c r="H552" s="16">
        <f t="shared" si="107"/>
        <v>0</v>
      </c>
      <c r="I552" s="16">
        <f t="shared" si="107"/>
        <v>0</v>
      </c>
      <c r="J552" s="16">
        <f t="shared" si="107"/>
        <v>0</v>
      </c>
      <c r="K552" s="16">
        <f t="shared" si="107"/>
        <v>0</v>
      </c>
      <c r="L552" s="8">
        <f t="shared" si="107"/>
        <v>0</v>
      </c>
    </row>
    <row r="553" spans="1:12" x14ac:dyDescent="0.2">
      <c r="A553" s="77">
        <v>536</v>
      </c>
      <c r="C553" s="184">
        <f t="shared" si="106"/>
        <v>0</v>
      </c>
      <c r="D553" s="80">
        <f t="shared" si="106"/>
        <v>0</v>
      </c>
      <c r="E553" s="80">
        <f t="shared" si="106"/>
        <v>0</v>
      </c>
      <c r="F553" s="80">
        <f t="shared" si="106"/>
        <v>0</v>
      </c>
      <c r="G553" s="109">
        <f t="shared" si="106"/>
        <v>0</v>
      </c>
      <c r="H553" s="16">
        <f t="shared" si="107"/>
        <v>0</v>
      </c>
      <c r="I553" s="16">
        <f t="shared" si="107"/>
        <v>0</v>
      </c>
      <c r="J553" s="16">
        <f t="shared" si="107"/>
        <v>0</v>
      </c>
      <c r="K553" s="16">
        <f t="shared" si="107"/>
        <v>0</v>
      </c>
      <c r="L553" s="8">
        <f t="shared" si="107"/>
        <v>0</v>
      </c>
    </row>
    <row r="554" spans="1:12" x14ac:dyDescent="0.2">
      <c r="A554" s="77">
        <v>537</v>
      </c>
      <c r="C554" s="184">
        <f t="shared" si="106"/>
        <v>0</v>
      </c>
      <c r="D554" s="80">
        <f t="shared" si="106"/>
        <v>0</v>
      </c>
      <c r="E554" s="80">
        <f t="shared" si="106"/>
        <v>0</v>
      </c>
      <c r="F554" s="80">
        <f t="shared" si="106"/>
        <v>0</v>
      </c>
      <c r="G554" s="109">
        <f t="shared" si="106"/>
        <v>0</v>
      </c>
      <c r="H554" s="16">
        <f t="shared" si="107"/>
        <v>0</v>
      </c>
      <c r="I554" s="16">
        <f t="shared" si="107"/>
        <v>0</v>
      </c>
      <c r="J554" s="16">
        <f t="shared" si="107"/>
        <v>0</v>
      </c>
      <c r="K554" s="16">
        <f t="shared" si="107"/>
        <v>0</v>
      </c>
      <c r="L554" s="8">
        <f t="shared" si="107"/>
        <v>0</v>
      </c>
    </row>
    <row r="555" spans="1:12" x14ac:dyDescent="0.2">
      <c r="A555" s="77">
        <v>538</v>
      </c>
      <c r="C555" s="184">
        <f t="shared" si="106"/>
        <v>0</v>
      </c>
      <c r="D555" s="80">
        <f t="shared" si="106"/>
        <v>0</v>
      </c>
      <c r="E555" s="80">
        <f t="shared" si="106"/>
        <v>0</v>
      </c>
      <c r="F555" s="80">
        <f t="shared" si="106"/>
        <v>0</v>
      </c>
      <c r="G555" s="109">
        <f t="shared" si="106"/>
        <v>0</v>
      </c>
      <c r="H555" s="16">
        <f t="shared" si="107"/>
        <v>0</v>
      </c>
      <c r="I555" s="16">
        <f t="shared" si="107"/>
        <v>0</v>
      </c>
      <c r="J555" s="16">
        <f t="shared" si="107"/>
        <v>0</v>
      </c>
      <c r="K555" s="16">
        <f t="shared" si="107"/>
        <v>0</v>
      </c>
      <c r="L555" s="8">
        <f t="shared" si="107"/>
        <v>0</v>
      </c>
    </row>
    <row r="556" spans="1:12" x14ac:dyDescent="0.2">
      <c r="A556" s="77">
        <v>539</v>
      </c>
      <c r="C556" s="184">
        <f t="shared" si="106"/>
        <v>0</v>
      </c>
      <c r="D556" s="80">
        <f t="shared" si="106"/>
        <v>0</v>
      </c>
      <c r="E556" s="80">
        <f t="shared" si="106"/>
        <v>0</v>
      </c>
      <c r="F556" s="80">
        <f t="shared" si="106"/>
        <v>0</v>
      </c>
      <c r="G556" s="109">
        <f t="shared" si="106"/>
        <v>0</v>
      </c>
      <c r="H556" s="16">
        <f t="shared" si="107"/>
        <v>0</v>
      </c>
      <c r="I556" s="16">
        <f t="shared" si="107"/>
        <v>0</v>
      </c>
      <c r="J556" s="16">
        <f t="shared" si="107"/>
        <v>0</v>
      </c>
      <c r="K556" s="16">
        <f t="shared" si="107"/>
        <v>0</v>
      </c>
      <c r="L556" s="8">
        <f t="shared" si="107"/>
        <v>0</v>
      </c>
    </row>
    <row r="557" spans="1:12" x14ac:dyDescent="0.2">
      <c r="A557" s="77">
        <v>540</v>
      </c>
      <c r="C557" s="184">
        <f t="shared" si="106"/>
        <v>0</v>
      </c>
      <c r="D557" s="80">
        <f t="shared" si="106"/>
        <v>0</v>
      </c>
      <c r="E557" s="80">
        <f t="shared" si="106"/>
        <v>0</v>
      </c>
      <c r="F557" s="80">
        <f t="shared" si="106"/>
        <v>0</v>
      </c>
      <c r="G557" s="109">
        <f t="shared" si="106"/>
        <v>0</v>
      </c>
      <c r="H557" s="16">
        <f t="shared" si="107"/>
        <v>0</v>
      </c>
      <c r="I557" s="16">
        <f t="shared" si="107"/>
        <v>0</v>
      </c>
      <c r="J557" s="16">
        <f t="shared" si="107"/>
        <v>0</v>
      </c>
      <c r="K557" s="16">
        <f t="shared" si="107"/>
        <v>0</v>
      </c>
      <c r="L557" s="8">
        <f t="shared" si="107"/>
        <v>0</v>
      </c>
    </row>
    <row r="558" spans="1:12" x14ac:dyDescent="0.2">
      <c r="A558" s="77">
        <v>541</v>
      </c>
      <c r="C558" s="184">
        <f t="shared" ref="C558:G567" si="108">IF(C$6&gt;=$A558,C$9,IF(C$7&gt;=$A558,C$10,(C$8&gt;=$A558)*C$11))+(INT(C$5)=$A558)*(C$12+C$13)</f>
        <v>0</v>
      </c>
      <c r="D558" s="80">
        <f t="shared" si="108"/>
        <v>0</v>
      </c>
      <c r="E558" s="80">
        <f t="shared" si="108"/>
        <v>0</v>
      </c>
      <c r="F558" s="80">
        <f t="shared" si="108"/>
        <v>0</v>
      </c>
      <c r="G558" s="109">
        <f t="shared" si="108"/>
        <v>0</v>
      </c>
      <c r="H558" s="16">
        <f t="shared" ref="H558:L567" si="109">IF(H$6&gt;=$A558,H$9,IF(H$7&gt;=$A558,H$10,(H$8&gt;=$A558)*H$11))+(INT(H$5)=$A558)*(H$12+H$13+H$14)</f>
        <v>0</v>
      </c>
      <c r="I558" s="16">
        <f t="shared" si="109"/>
        <v>0</v>
      </c>
      <c r="J558" s="16">
        <f t="shared" si="109"/>
        <v>0</v>
      </c>
      <c r="K558" s="16">
        <f t="shared" si="109"/>
        <v>0</v>
      </c>
      <c r="L558" s="8">
        <f t="shared" si="109"/>
        <v>0</v>
      </c>
    </row>
    <row r="559" spans="1:12" x14ac:dyDescent="0.2">
      <c r="A559" s="77">
        <v>542</v>
      </c>
      <c r="C559" s="184">
        <f t="shared" si="108"/>
        <v>0</v>
      </c>
      <c r="D559" s="80">
        <f t="shared" si="108"/>
        <v>0</v>
      </c>
      <c r="E559" s="80">
        <f t="shared" si="108"/>
        <v>0</v>
      </c>
      <c r="F559" s="80">
        <f t="shared" si="108"/>
        <v>0</v>
      </c>
      <c r="G559" s="109">
        <f t="shared" si="108"/>
        <v>0</v>
      </c>
      <c r="H559" s="16">
        <f t="shared" si="109"/>
        <v>0</v>
      </c>
      <c r="I559" s="16">
        <f t="shared" si="109"/>
        <v>0</v>
      </c>
      <c r="J559" s="16">
        <f t="shared" si="109"/>
        <v>0</v>
      </c>
      <c r="K559" s="16">
        <f t="shared" si="109"/>
        <v>0</v>
      </c>
      <c r="L559" s="8">
        <f t="shared" si="109"/>
        <v>0</v>
      </c>
    </row>
    <row r="560" spans="1:12" x14ac:dyDescent="0.2">
      <c r="A560" s="77">
        <v>543</v>
      </c>
      <c r="C560" s="184">
        <f t="shared" si="108"/>
        <v>0</v>
      </c>
      <c r="D560" s="80">
        <f t="shared" si="108"/>
        <v>0</v>
      </c>
      <c r="E560" s="80">
        <f t="shared" si="108"/>
        <v>0</v>
      </c>
      <c r="F560" s="80">
        <f t="shared" si="108"/>
        <v>0</v>
      </c>
      <c r="G560" s="109">
        <f t="shared" si="108"/>
        <v>0</v>
      </c>
      <c r="H560" s="16">
        <f t="shared" si="109"/>
        <v>0</v>
      </c>
      <c r="I560" s="16">
        <f t="shared" si="109"/>
        <v>0</v>
      </c>
      <c r="J560" s="16">
        <f t="shared" si="109"/>
        <v>0</v>
      </c>
      <c r="K560" s="16">
        <f t="shared" si="109"/>
        <v>0</v>
      </c>
      <c r="L560" s="8">
        <f t="shared" si="109"/>
        <v>0</v>
      </c>
    </row>
    <row r="561" spans="1:12" x14ac:dyDescent="0.2">
      <c r="A561" s="77">
        <v>544</v>
      </c>
      <c r="C561" s="184">
        <f t="shared" si="108"/>
        <v>0</v>
      </c>
      <c r="D561" s="80">
        <f t="shared" si="108"/>
        <v>0</v>
      </c>
      <c r="E561" s="80">
        <f t="shared" si="108"/>
        <v>0</v>
      </c>
      <c r="F561" s="80">
        <f t="shared" si="108"/>
        <v>0</v>
      </c>
      <c r="G561" s="109">
        <f t="shared" si="108"/>
        <v>0</v>
      </c>
      <c r="H561" s="16">
        <f t="shared" si="109"/>
        <v>0</v>
      </c>
      <c r="I561" s="16">
        <f t="shared" si="109"/>
        <v>0</v>
      </c>
      <c r="J561" s="16">
        <f t="shared" si="109"/>
        <v>0</v>
      </c>
      <c r="K561" s="16">
        <f t="shared" si="109"/>
        <v>0</v>
      </c>
      <c r="L561" s="8">
        <f t="shared" si="109"/>
        <v>0</v>
      </c>
    </row>
    <row r="562" spans="1:12" x14ac:dyDescent="0.2">
      <c r="A562" s="77">
        <v>545</v>
      </c>
      <c r="C562" s="184">
        <f t="shared" si="108"/>
        <v>0</v>
      </c>
      <c r="D562" s="80">
        <f t="shared" si="108"/>
        <v>0</v>
      </c>
      <c r="E562" s="80">
        <f t="shared" si="108"/>
        <v>0</v>
      </c>
      <c r="F562" s="80">
        <f t="shared" si="108"/>
        <v>0</v>
      </c>
      <c r="G562" s="109">
        <f t="shared" si="108"/>
        <v>0</v>
      </c>
      <c r="H562" s="16">
        <f t="shared" si="109"/>
        <v>0</v>
      </c>
      <c r="I562" s="16">
        <f t="shared" si="109"/>
        <v>0</v>
      </c>
      <c r="J562" s="16">
        <f t="shared" si="109"/>
        <v>0</v>
      </c>
      <c r="K562" s="16">
        <f t="shared" si="109"/>
        <v>0</v>
      </c>
      <c r="L562" s="8">
        <f t="shared" si="109"/>
        <v>0</v>
      </c>
    </row>
    <row r="563" spans="1:12" x14ac:dyDescent="0.2">
      <c r="A563" s="77">
        <v>546</v>
      </c>
      <c r="C563" s="184">
        <f t="shared" si="108"/>
        <v>0</v>
      </c>
      <c r="D563" s="80">
        <f t="shared" si="108"/>
        <v>0</v>
      </c>
      <c r="E563" s="80">
        <f t="shared" si="108"/>
        <v>0</v>
      </c>
      <c r="F563" s="80">
        <f t="shared" si="108"/>
        <v>0</v>
      </c>
      <c r="G563" s="109">
        <f t="shared" si="108"/>
        <v>0</v>
      </c>
      <c r="H563" s="16">
        <f t="shared" si="109"/>
        <v>0</v>
      </c>
      <c r="I563" s="16">
        <f t="shared" si="109"/>
        <v>0</v>
      </c>
      <c r="J563" s="16">
        <f t="shared" si="109"/>
        <v>0</v>
      </c>
      <c r="K563" s="16">
        <f t="shared" si="109"/>
        <v>0</v>
      </c>
      <c r="L563" s="8">
        <f t="shared" si="109"/>
        <v>0</v>
      </c>
    </row>
    <row r="564" spans="1:12" x14ac:dyDescent="0.2">
      <c r="A564" s="77">
        <v>547</v>
      </c>
      <c r="C564" s="184">
        <f t="shared" si="108"/>
        <v>0</v>
      </c>
      <c r="D564" s="80">
        <f t="shared" si="108"/>
        <v>0</v>
      </c>
      <c r="E564" s="80">
        <f t="shared" si="108"/>
        <v>0</v>
      </c>
      <c r="F564" s="80">
        <f t="shared" si="108"/>
        <v>0</v>
      </c>
      <c r="G564" s="109">
        <f t="shared" si="108"/>
        <v>0</v>
      </c>
      <c r="H564" s="16">
        <f t="shared" si="109"/>
        <v>0</v>
      </c>
      <c r="I564" s="16">
        <f t="shared" si="109"/>
        <v>0</v>
      </c>
      <c r="J564" s="16">
        <f t="shared" si="109"/>
        <v>0</v>
      </c>
      <c r="K564" s="16">
        <f t="shared" si="109"/>
        <v>0</v>
      </c>
      <c r="L564" s="8">
        <f t="shared" si="109"/>
        <v>0</v>
      </c>
    </row>
    <row r="565" spans="1:12" x14ac:dyDescent="0.2">
      <c r="A565" s="77">
        <v>548</v>
      </c>
      <c r="C565" s="184">
        <f t="shared" si="108"/>
        <v>0</v>
      </c>
      <c r="D565" s="80">
        <f t="shared" si="108"/>
        <v>0</v>
      </c>
      <c r="E565" s="80">
        <f t="shared" si="108"/>
        <v>0</v>
      </c>
      <c r="F565" s="80">
        <f t="shared" si="108"/>
        <v>0</v>
      </c>
      <c r="G565" s="109">
        <f t="shared" si="108"/>
        <v>0</v>
      </c>
      <c r="H565" s="16">
        <f t="shared" si="109"/>
        <v>0</v>
      </c>
      <c r="I565" s="16">
        <f t="shared" si="109"/>
        <v>0</v>
      </c>
      <c r="J565" s="16">
        <f t="shared" si="109"/>
        <v>0</v>
      </c>
      <c r="K565" s="16">
        <f t="shared" si="109"/>
        <v>0</v>
      </c>
      <c r="L565" s="8">
        <f t="shared" si="109"/>
        <v>0</v>
      </c>
    </row>
    <row r="566" spans="1:12" x14ac:dyDescent="0.2">
      <c r="A566" s="77">
        <v>549</v>
      </c>
      <c r="C566" s="184">
        <f t="shared" si="108"/>
        <v>0</v>
      </c>
      <c r="D566" s="80">
        <f t="shared" si="108"/>
        <v>0</v>
      </c>
      <c r="E566" s="80">
        <f t="shared" si="108"/>
        <v>0</v>
      </c>
      <c r="F566" s="80">
        <f t="shared" si="108"/>
        <v>0</v>
      </c>
      <c r="G566" s="109">
        <f t="shared" si="108"/>
        <v>0</v>
      </c>
      <c r="H566" s="16">
        <f t="shared" si="109"/>
        <v>0</v>
      </c>
      <c r="I566" s="16">
        <f t="shared" si="109"/>
        <v>0</v>
      </c>
      <c r="J566" s="16">
        <f t="shared" si="109"/>
        <v>0</v>
      </c>
      <c r="K566" s="16">
        <f t="shared" si="109"/>
        <v>0</v>
      </c>
      <c r="L566" s="8">
        <f t="shared" si="109"/>
        <v>0</v>
      </c>
    </row>
    <row r="567" spans="1:12" x14ac:dyDescent="0.2">
      <c r="A567" s="77">
        <v>550</v>
      </c>
      <c r="C567" s="184">
        <f t="shared" si="108"/>
        <v>0</v>
      </c>
      <c r="D567" s="80">
        <f t="shared" si="108"/>
        <v>0</v>
      </c>
      <c r="E567" s="80">
        <f t="shared" si="108"/>
        <v>0</v>
      </c>
      <c r="F567" s="80">
        <f t="shared" si="108"/>
        <v>0</v>
      </c>
      <c r="G567" s="109">
        <f t="shared" si="108"/>
        <v>0</v>
      </c>
      <c r="H567" s="16">
        <f t="shared" si="109"/>
        <v>0</v>
      </c>
      <c r="I567" s="16">
        <f t="shared" si="109"/>
        <v>0</v>
      </c>
      <c r="J567" s="16">
        <f t="shared" si="109"/>
        <v>0</v>
      </c>
      <c r="K567" s="16">
        <f t="shared" si="109"/>
        <v>0</v>
      </c>
      <c r="L567" s="8">
        <f t="shared" si="109"/>
        <v>0</v>
      </c>
    </row>
    <row r="568" spans="1:12" x14ac:dyDescent="0.2">
      <c r="A568" s="77">
        <v>551</v>
      </c>
      <c r="C568" s="184">
        <f t="shared" ref="C568:G577" si="110">IF(C$6&gt;=$A568,C$9,IF(C$7&gt;=$A568,C$10,(C$8&gt;=$A568)*C$11))+(INT(C$5)=$A568)*(C$12+C$13)</f>
        <v>0</v>
      </c>
      <c r="D568" s="80">
        <f t="shared" si="110"/>
        <v>0</v>
      </c>
      <c r="E568" s="80">
        <f t="shared" si="110"/>
        <v>0</v>
      </c>
      <c r="F568" s="80">
        <f t="shared" si="110"/>
        <v>0</v>
      </c>
      <c r="G568" s="109">
        <f t="shared" si="110"/>
        <v>0</v>
      </c>
      <c r="H568" s="16">
        <f t="shared" ref="H568:L577" si="111">IF(H$6&gt;=$A568,H$9,IF(H$7&gt;=$A568,H$10,(H$8&gt;=$A568)*H$11))+(INT(H$5)=$A568)*(H$12+H$13+H$14)</f>
        <v>0</v>
      </c>
      <c r="I568" s="16">
        <f t="shared" si="111"/>
        <v>0</v>
      </c>
      <c r="J568" s="16">
        <f t="shared" si="111"/>
        <v>0</v>
      </c>
      <c r="K568" s="16">
        <f t="shared" si="111"/>
        <v>0</v>
      </c>
      <c r="L568" s="8">
        <f t="shared" si="111"/>
        <v>0</v>
      </c>
    </row>
    <row r="569" spans="1:12" x14ac:dyDescent="0.2">
      <c r="A569" s="77">
        <v>552</v>
      </c>
      <c r="C569" s="184">
        <f t="shared" si="110"/>
        <v>0</v>
      </c>
      <c r="D569" s="80">
        <f t="shared" si="110"/>
        <v>0</v>
      </c>
      <c r="E569" s="80">
        <f t="shared" si="110"/>
        <v>0</v>
      </c>
      <c r="F569" s="80">
        <f t="shared" si="110"/>
        <v>0</v>
      </c>
      <c r="G569" s="109">
        <f t="shared" si="110"/>
        <v>0</v>
      </c>
      <c r="H569" s="16">
        <f t="shared" si="111"/>
        <v>0</v>
      </c>
      <c r="I569" s="16">
        <f t="shared" si="111"/>
        <v>0</v>
      </c>
      <c r="J569" s="16">
        <f t="shared" si="111"/>
        <v>0</v>
      </c>
      <c r="K569" s="16">
        <f t="shared" si="111"/>
        <v>0</v>
      </c>
      <c r="L569" s="8">
        <f t="shared" si="111"/>
        <v>0</v>
      </c>
    </row>
    <row r="570" spans="1:12" x14ac:dyDescent="0.2">
      <c r="A570" s="77">
        <v>553</v>
      </c>
      <c r="C570" s="184">
        <f t="shared" si="110"/>
        <v>0</v>
      </c>
      <c r="D570" s="80">
        <f t="shared" si="110"/>
        <v>0</v>
      </c>
      <c r="E570" s="80">
        <f t="shared" si="110"/>
        <v>0</v>
      </c>
      <c r="F570" s="80">
        <f t="shared" si="110"/>
        <v>0</v>
      </c>
      <c r="G570" s="109">
        <f t="shared" si="110"/>
        <v>0</v>
      </c>
      <c r="H570" s="16">
        <f t="shared" si="111"/>
        <v>0</v>
      </c>
      <c r="I570" s="16">
        <f t="shared" si="111"/>
        <v>0</v>
      </c>
      <c r="J570" s="16">
        <f t="shared" si="111"/>
        <v>0</v>
      </c>
      <c r="K570" s="16">
        <f t="shared" si="111"/>
        <v>0</v>
      </c>
      <c r="L570" s="8">
        <f t="shared" si="111"/>
        <v>0</v>
      </c>
    </row>
    <row r="571" spans="1:12" x14ac:dyDescent="0.2">
      <c r="A571" s="77">
        <v>554</v>
      </c>
      <c r="C571" s="184">
        <f t="shared" si="110"/>
        <v>0</v>
      </c>
      <c r="D571" s="80">
        <f t="shared" si="110"/>
        <v>0</v>
      </c>
      <c r="E571" s="80">
        <f t="shared" si="110"/>
        <v>0</v>
      </c>
      <c r="F571" s="80">
        <f t="shared" si="110"/>
        <v>0</v>
      </c>
      <c r="G571" s="109">
        <f t="shared" si="110"/>
        <v>0</v>
      </c>
      <c r="H571" s="16">
        <f t="shared" si="111"/>
        <v>0</v>
      </c>
      <c r="I571" s="16">
        <f t="shared" si="111"/>
        <v>0</v>
      </c>
      <c r="J571" s="16">
        <f t="shared" si="111"/>
        <v>0</v>
      </c>
      <c r="K571" s="16">
        <f t="shared" si="111"/>
        <v>0</v>
      </c>
      <c r="L571" s="8">
        <f t="shared" si="111"/>
        <v>0</v>
      </c>
    </row>
    <row r="572" spans="1:12" x14ac:dyDescent="0.2">
      <c r="A572" s="77">
        <v>555</v>
      </c>
      <c r="C572" s="184">
        <f t="shared" si="110"/>
        <v>0</v>
      </c>
      <c r="D572" s="80">
        <f t="shared" si="110"/>
        <v>0</v>
      </c>
      <c r="E572" s="80">
        <f t="shared" si="110"/>
        <v>0</v>
      </c>
      <c r="F572" s="80">
        <f t="shared" si="110"/>
        <v>0</v>
      </c>
      <c r="G572" s="109">
        <f t="shared" si="110"/>
        <v>0</v>
      </c>
      <c r="H572" s="16">
        <f t="shared" si="111"/>
        <v>0</v>
      </c>
      <c r="I572" s="16">
        <f t="shared" si="111"/>
        <v>0</v>
      </c>
      <c r="J572" s="16">
        <f t="shared" si="111"/>
        <v>0</v>
      </c>
      <c r="K572" s="16">
        <f t="shared" si="111"/>
        <v>0</v>
      </c>
      <c r="L572" s="8">
        <f t="shared" si="111"/>
        <v>0</v>
      </c>
    </row>
    <row r="573" spans="1:12" x14ac:dyDescent="0.2">
      <c r="A573" s="77">
        <v>556</v>
      </c>
      <c r="C573" s="184">
        <f t="shared" si="110"/>
        <v>0</v>
      </c>
      <c r="D573" s="80">
        <f t="shared" si="110"/>
        <v>0</v>
      </c>
      <c r="E573" s="80">
        <f t="shared" si="110"/>
        <v>0</v>
      </c>
      <c r="F573" s="80">
        <f t="shared" si="110"/>
        <v>0</v>
      </c>
      <c r="G573" s="109">
        <f t="shared" si="110"/>
        <v>0</v>
      </c>
      <c r="H573" s="16">
        <f t="shared" si="111"/>
        <v>0</v>
      </c>
      <c r="I573" s="16">
        <f t="shared" si="111"/>
        <v>0</v>
      </c>
      <c r="J573" s="16">
        <f t="shared" si="111"/>
        <v>0</v>
      </c>
      <c r="K573" s="16">
        <f t="shared" si="111"/>
        <v>0</v>
      </c>
      <c r="L573" s="8">
        <f t="shared" si="111"/>
        <v>0</v>
      </c>
    </row>
    <row r="574" spans="1:12" x14ac:dyDescent="0.2">
      <c r="A574" s="77">
        <v>557</v>
      </c>
      <c r="C574" s="184">
        <f t="shared" si="110"/>
        <v>0</v>
      </c>
      <c r="D574" s="80">
        <f t="shared" si="110"/>
        <v>0</v>
      </c>
      <c r="E574" s="80">
        <f t="shared" si="110"/>
        <v>0</v>
      </c>
      <c r="F574" s="80">
        <f t="shared" si="110"/>
        <v>0</v>
      </c>
      <c r="G574" s="109">
        <f t="shared" si="110"/>
        <v>0</v>
      </c>
      <c r="H574" s="16">
        <f t="shared" si="111"/>
        <v>0</v>
      </c>
      <c r="I574" s="16">
        <f t="shared" si="111"/>
        <v>0</v>
      </c>
      <c r="J574" s="16">
        <f t="shared" si="111"/>
        <v>0</v>
      </c>
      <c r="K574" s="16">
        <f t="shared" si="111"/>
        <v>0</v>
      </c>
      <c r="L574" s="8">
        <f t="shared" si="111"/>
        <v>0</v>
      </c>
    </row>
    <row r="575" spans="1:12" x14ac:dyDescent="0.2">
      <c r="A575" s="77">
        <v>558</v>
      </c>
      <c r="C575" s="184">
        <f t="shared" si="110"/>
        <v>0</v>
      </c>
      <c r="D575" s="80">
        <f t="shared" si="110"/>
        <v>0</v>
      </c>
      <c r="E575" s="80">
        <f t="shared" si="110"/>
        <v>0</v>
      </c>
      <c r="F575" s="80">
        <f t="shared" si="110"/>
        <v>0</v>
      </c>
      <c r="G575" s="109">
        <f t="shared" si="110"/>
        <v>0</v>
      </c>
      <c r="H575" s="16">
        <f t="shared" si="111"/>
        <v>0</v>
      </c>
      <c r="I575" s="16">
        <f t="shared" si="111"/>
        <v>0</v>
      </c>
      <c r="J575" s="16">
        <f t="shared" si="111"/>
        <v>0</v>
      </c>
      <c r="K575" s="16">
        <f t="shared" si="111"/>
        <v>0</v>
      </c>
      <c r="L575" s="8">
        <f t="shared" si="111"/>
        <v>0</v>
      </c>
    </row>
    <row r="576" spans="1:12" x14ac:dyDescent="0.2">
      <c r="A576" s="77">
        <v>559</v>
      </c>
      <c r="C576" s="184">
        <f t="shared" si="110"/>
        <v>0</v>
      </c>
      <c r="D576" s="80">
        <f t="shared" si="110"/>
        <v>0</v>
      </c>
      <c r="E576" s="80">
        <f t="shared" si="110"/>
        <v>0</v>
      </c>
      <c r="F576" s="80">
        <f t="shared" si="110"/>
        <v>0</v>
      </c>
      <c r="G576" s="109">
        <f t="shared" si="110"/>
        <v>0</v>
      </c>
      <c r="H576" s="16">
        <f t="shared" si="111"/>
        <v>0</v>
      </c>
      <c r="I576" s="16">
        <f t="shared" si="111"/>
        <v>0</v>
      </c>
      <c r="J576" s="16">
        <f t="shared" si="111"/>
        <v>0</v>
      </c>
      <c r="K576" s="16">
        <f t="shared" si="111"/>
        <v>0</v>
      </c>
      <c r="L576" s="8">
        <f t="shared" si="111"/>
        <v>0</v>
      </c>
    </row>
    <row r="577" spans="1:12" x14ac:dyDescent="0.2">
      <c r="A577" s="77">
        <v>560</v>
      </c>
      <c r="C577" s="184">
        <f t="shared" si="110"/>
        <v>0</v>
      </c>
      <c r="D577" s="80">
        <f t="shared" si="110"/>
        <v>0</v>
      </c>
      <c r="E577" s="80">
        <f t="shared" si="110"/>
        <v>0</v>
      </c>
      <c r="F577" s="80">
        <f t="shared" si="110"/>
        <v>0</v>
      </c>
      <c r="G577" s="109">
        <f t="shared" si="110"/>
        <v>0</v>
      </c>
      <c r="H577" s="16">
        <f t="shared" si="111"/>
        <v>0</v>
      </c>
      <c r="I577" s="16">
        <f t="shared" si="111"/>
        <v>0</v>
      </c>
      <c r="J577" s="16">
        <f t="shared" si="111"/>
        <v>0</v>
      </c>
      <c r="K577" s="16">
        <f t="shared" si="111"/>
        <v>0</v>
      </c>
      <c r="L577" s="8">
        <f t="shared" si="111"/>
        <v>0</v>
      </c>
    </row>
    <row r="578" spans="1:12" x14ac:dyDescent="0.2">
      <c r="A578" s="77">
        <v>561</v>
      </c>
      <c r="C578" s="184">
        <f t="shared" ref="C578:G587" si="112">IF(C$6&gt;=$A578,C$9,IF(C$7&gt;=$A578,C$10,(C$8&gt;=$A578)*C$11))+(INT(C$5)=$A578)*(C$12+C$13)</f>
        <v>0</v>
      </c>
      <c r="D578" s="80">
        <f t="shared" si="112"/>
        <v>0</v>
      </c>
      <c r="E578" s="80">
        <f t="shared" si="112"/>
        <v>0</v>
      </c>
      <c r="F578" s="80">
        <f t="shared" si="112"/>
        <v>0</v>
      </c>
      <c r="G578" s="109">
        <f t="shared" si="112"/>
        <v>0</v>
      </c>
      <c r="H578" s="16">
        <f t="shared" ref="H578:L587" si="113">IF(H$6&gt;=$A578,H$9,IF(H$7&gt;=$A578,H$10,(H$8&gt;=$A578)*H$11))+(INT(H$5)=$A578)*(H$12+H$13+H$14)</f>
        <v>0</v>
      </c>
      <c r="I578" s="16">
        <f t="shared" si="113"/>
        <v>0</v>
      </c>
      <c r="J578" s="16">
        <f t="shared" si="113"/>
        <v>0</v>
      </c>
      <c r="K578" s="16">
        <f t="shared" si="113"/>
        <v>0</v>
      </c>
      <c r="L578" s="8">
        <f t="shared" si="113"/>
        <v>0</v>
      </c>
    </row>
    <row r="579" spans="1:12" x14ac:dyDescent="0.2">
      <c r="A579" s="77">
        <v>562</v>
      </c>
      <c r="C579" s="184">
        <f t="shared" si="112"/>
        <v>0</v>
      </c>
      <c r="D579" s="80">
        <f t="shared" si="112"/>
        <v>0</v>
      </c>
      <c r="E579" s="80">
        <f t="shared" si="112"/>
        <v>0</v>
      </c>
      <c r="F579" s="80">
        <f t="shared" si="112"/>
        <v>0</v>
      </c>
      <c r="G579" s="109">
        <f t="shared" si="112"/>
        <v>0</v>
      </c>
      <c r="H579" s="16">
        <f t="shared" si="113"/>
        <v>0</v>
      </c>
      <c r="I579" s="16">
        <f t="shared" si="113"/>
        <v>0</v>
      </c>
      <c r="J579" s="16">
        <f t="shared" si="113"/>
        <v>0</v>
      </c>
      <c r="K579" s="16">
        <f t="shared" si="113"/>
        <v>0</v>
      </c>
      <c r="L579" s="8">
        <f t="shared" si="113"/>
        <v>0</v>
      </c>
    </row>
    <row r="580" spans="1:12" x14ac:dyDescent="0.2">
      <c r="A580" s="77">
        <v>563</v>
      </c>
      <c r="C580" s="184">
        <f t="shared" si="112"/>
        <v>0</v>
      </c>
      <c r="D580" s="80">
        <f t="shared" si="112"/>
        <v>0</v>
      </c>
      <c r="E580" s="80">
        <f t="shared" si="112"/>
        <v>0</v>
      </c>
      <c r="F580" s="80">
        <f t="shared" si="112"/>
        <v>0</v>
      </c>
      <c r="G580" s="109">
        <f t="shared" si="112"/>
        <v>0</v>
      </c>
      <c r="H580" s="16">
        <f t="shared" si="113"/>
        <v>0</v>
      </c>
      <c r="I580" s="16">
        <f t="shared" si="113"/>
        <v>0</v>
      </c>
      <c r="J580" s="16">
        <f t="shared" si="113"/>
        <v>0</v>
      </c>
      <c r="K580" s="16">
        <f t="shared" si="113"/>
        <v>0</v>
      </c>
      <c r="L580" s="8">
        <f t="shared" si="113"/>
        <v>0</v>
      </c>
    </row>
    <row r="581" spans="1:12" x14ac:dyDescent="0.2">
      <c r="A581" s="77">
        <v>564</v>
      </c>
      <c r="C581" s="184">
        <f t="shared" si="112"/>
        <v>0</v>
      </c>
      <c r="D581" s="80">
        <f t="shared" si="112"/>
        <v>0</v>
      </c>
      <c r="E581" s="80">
        <f t="shared" si="112"/>
        <v>0</v>
      </c>
      <c r="F581" s="80">
        <f t="shared" si="112"/>
        <v>0</v>
      </c>
      <c r="G581" s="109">
        <f t="shared" si="112"/>
        <v>0</v>
      </c>
      <c r="H581" s="16">
        <f t="shared" si="113"/>
        <v>0</v>
      </c>
      <c r="I581" s="16">
        <f t="shared" si="113"/>
        <v>0</v>
      </c>
      <c r="J581" s="16">
        <f t="shared" si="113"/>
        <v>0</v>
      </c>
      <c r="K581" s="16">
        <f t="shared" si="113"/>
        <v>0</v>
      </c>
      <c r="L581" s="8">
        <f t="shared" si="113"/>
        <v>0</v>
      </c>
    </row>
    <row r="582" spans="1:12" x14ac:dyDescent="0.2">
      <c r="A582" s="77">
        <v>565</v>
      </c>
      <c r="C582" s="184">
        <f t="shared" si="112"/>
        <v>0</v>
      </c>
      <c r="D582" s="80">
        <f t="shared" si="112"/>
        <v>0</v>
      </c>
      <c r="E582" s="80">
        <f t="shared" si="112"/>
        <v>0</v>
      </c>
      <c r="F582" s="80">
        <f t="shared" si="112"/>
        <v>0</v>
      </c>
      <c r="G582" s="109">
        <f t="shared" si="112"/>
        <v>0</v>
      </c>
      <c r="H582" s="16">
        <f t="shared" si="113"/>
        <v>0</v>
      </c>
      <c r="I582" s="16">
        <f t="shared" si="113"/>
        <v>0</v>
      </c>
      <c r="J582" s="16">
        <f t="shared" si="113"/>
        <v>0</v>
      </c>
      <c r="K582" s="16">
        <f t="shared" si="113"/>
        <v>0</v>
      </c>
      <c r="L582" s="8">
        <f t="shared" si="113"/>
        <v>0</v>
      </c>
    </row>
    <row r="583" spans="1:12" x14ac:dyDescent="0.2">
      <c r="A583" s="77">
        <v>566</v>
      </c>
      <c r="C583" s="184">
        <f t="shared" si="112"/>
        <v>0</v>
      </c>
      <c r="D583" s="80">
        <f t="shared" si="112"/>
        <v>0</v>
      </c>
      <c r="E583" s="80">
        <f t="shared" si="112"/>
        <v>0</v>
      </c>
      <c r="F583" s="80">
        <f t="shared" si="112"/>
        <v>0</v>
      </c>
      <c r="G583" s="109">
        <f t="shared" si="112"/>
        <v>0</v>
      </c>
      <c r="H583" s="16">
        <f t="shared" si="113"/>
        <v>0</v>
      </c>
      <c r="I583" s="16">
        <f t="shared" si="113"/>
        <v>0</v>
      </c>
      <c r="J583" s="16">
        <f t="shared" si="113"/>
        <v>0</v>
      </c>
      <c r="K583" s="16">
        <f t="shared" si="113"/>
        <v>0</v>
      </c>
      <c r="L583" s="8">
        <f t="shared" si="113"/>
        <v>0</v>
      </c>
    </row>
    <row r="584" spans="1:12" x14ac:dyDescent="0.2">
      <c r="A584" s="77">
        <v>567</v>
      </c>
      <c r="C584" s="184">
        <f t="shared" si="112"/>
        <v>0</v>
      </c>
      <c r="D584" s="80">
        <f t="shared" si="112"/>
        <v>0</v>
      </c>
      <c r="E584" s="80">
        <f t="shared" si="112"/>
        <v>0</v>
      </c>
      <c r="F584" s="80">
        <f t="shared" si="112"/>
        <v>0</v>
      </c>
      <c r="G584" s="109">
        <f t="shared" si="112"/>
        <v>0</v>
      </c>
      <c r="H584" s="16">
        <f t="shared" si="113"/>
        <v>0</v>
      </c>
      <c r="I584" s="16">
        <f t="shared" si="113"/>
        <v>0</v>
      </c>
      <c r="J584" s="16">
        <f t="shared" si="113"/>
        <v>0</v>
      </c>
      <c r="K584" s="16">
        <f t="shared" si="113"/>
        <v>0</v>
      </c>
      <c r="L584" s="8">
        <f t="shared" si="113"/>
        <v>0</v>
      </c>
    </row>
    <row r="585" spans="1:12" x14ac:dyDescent="0.2">
      <c r="A585" s="77">
        <v>568</v>
      </c>
      <c r="C585" s="184">
        <f t="shared" si="112"/>
        <v>0</v>
      </c>
      <c r="D585" s="80">
        <f t="shared" si="112"/>
        <v>0</v>
      </c>
      <c r="E585" s="80">
        <f t="shared" si="112"/>
        <v>0</v>
      </c>
      <c r="F585" s="80">
        <f t="shared" si="112"/>
        <v>0</v>
      </c>
      <c r="G585" s="109">
        <f t="shared" si="112"/>
        <v>0</v>
      </c>
      <c r="H585" s="16">
        <f t="shared" si="113"/>
        <v>0</v>
      </c>
      <c r="I585" s="16">
        <f t="shared" si="113"/>
        <v>0</v>
      </c>
      <c r="J585" s="16">
        <f t="shared" si="113"/>
        <v>0</v>
      </c>
      <c r="K585" s="16">
        <f t="shared" si="113"/>
        <v>0</v>
      </c>
      <c r="L585" s="8">
        <f t="shared" si="113"/>
        <v>0</v>
      </c>
    </row>
    <row r="586" spans="1:12" x14ac:dyDescent="0.2">
      <c r="A586" s="77">
        <v>569</v>
      </c>
      <c r="C586" s="184">
        <f t="shared" si="112"/>
        <v>0</v>
      </c>
      <c r="D586" s="80">
        <f t="shared" si="112"/>
        <v>0</v>
      </c>
      <c r="E586" s="80">
        <f t="shared" si="112"/>
        <v>0</v>
      </c>
      <c r="F586" s="80">
        <f t="shared" si="112"/>
        <v>0</v>
      </c>
      <c r="G586" s="109">
        <f t="shared" si="112"/>
        <v>0</v>
      </c>
      <c r="H586" s="16">
        <f t="shared" si="113"/>
        <v>0</v>
      </c>
      <c r="I586" s="16">
        <f t="shared" si="113"/>
        <v>0</v>
      </c>
      <c r="J586" s="16">
        <f t="shared" si="113"/>
        <v>0</v>
      </c>
      <c r="K586" s="16">
        <f t="shared" si="113"/>
        <v>0</v>
      </c>
      <c r="L586" s="8">
        <f t="shared" si="113"/>
        <v>0</v>
      </c>
    </row>
    <row r="587" spans="1:12" x14ac:dyDescent="0.2">
      <c r="A587" s="77">
        <v>570</v>
      </c>
      <c r="C587" s="184">
        <f t="shared" si="112"/>
        <v>0</v>
      </c>
      <c r="D587" s="80">
        <f t="shared" si="112"/>
        <v>0</v>
      </c>
      <c r="E587" s="80">
        <f t="shared" si="112"/>
        <v>0</v>
      </c>
      <c r="F587" s="80">
        <f t="shared" si="112"/>
        <v>0</v>
      </c>
      <c r="G587" s="109">
        <f t="shared" si="112"/>
        <v>0</v>
      </c>
      <c r="H587" s="16">
        <f t="shared" si="113"/>
        <v>0</v>
      </c>
      <c r="I587" s="16">
        <f t="shared" si="113"/>
        <v>0</v>
      </c>
      <c r="J587" s="16">
        <f t="shared" si="113"/>
        <v>0</v>
      </c>
      <c r="K587" s="16">
        <f t="shared" si="113"/>
        <v>0</v>
      </c>
      <c r="L587" s="8">
        <f t="shared" si="113"/>
        <v>0</v>
      </c>
    </row>
    <row r="588" spans="1:12" x14ac:dyDescent="0.2">
      <c r="A588" s="77">
        <v>571</v>
      </c>
      <c r="C588" s="184">
        <f t="shared" ref="C588:G597" si="114">IF(C$6&gt;=$A588,C$9,IF(C$7&gt;=$A588,C$10,(C$8&gt;=$A588)*C$11))+(INT(C$5)=$A588)*(C$12+C$13)</f>
        <v>0</v>
      </c>
      <c r="D588" s="80">
        <f t="shared" si="114"/>
        <v>0</v>
      </c>
      <c r="E588" s="80">
        <f t="shared" si="114"/>
        <v>0</v>
      </c>
      <c r="F588" s="80">
        <f t="shared" si="114"/>
        <v>0</v>
      </c>
      <c r="G588" s="109">
        <f t="shared" si="114"/>
        <v>0</v>
      </c>
      <c r="H588" s="16">
        <f t="shared" ref="H588:L597" si="115">IF(H$6&gt;=$A588,H$9,IF(H$7&gt;=$A588,H$10,(H$8&gt;=$A588)*H$11))+(INT(H$5)=$A588)*(H$12+H$13+H$14)</f>
        <v>0</v>
      </c>
      <c r="I588" s="16">
        <f t="shared" si="115"/>
        <v>0</v>
      </c>
      <c r="J588" s="16">
        <f t="shared" si="115"/>
        <v>0</v>
      </c>
      <c r="K588" s="16">
        <f t="shared" si="115"/>
        <v>0</v>
      </c>
      <c r="L588" s="8">
        <f t="shared" si="115"/>
        <v>0</v>
      </c>
    </row>
    <row r="589" spans="1:12" x14ac:dyDescent="0.2">
      <c r="A589" s="77">
        <v>572</v>
      </c>
      <c r="C589" s="184">
        <f t="shared" si="114"/>
        <v>0</v>
      </c>
      <c r="D589" s="80">
        <f t="shared" si="114"/>
        <v>0</v>
      </c>
      <c r="E589" s="80">
        <f t="shared" si="114"/>
        <v>0</v>
      </c>
      <c r="F589" s="80">
        <f t="shared" si="114"/>
        <v>0</v>
      </c>
      <c r="G589" s="109">
        <f t="shared" si="114"/>
        <v>0</v>
      </c>
      <c r="H589" s="16">
        <f t="shared" si="115"/>
        <v>0</v>
      </c>
      <c r="I589" s="16">
        <f t="shared" si="115"/>
        <v>0</v>
      </c>
      <c r="J589" s="16">
        <f t="shared" si="115"/>
        <v>0</v>
      </c>
      <c r="K589" s="16">
        <f t="shared" si="115"/>
        <v>0</v>
      </c>
      <c r="L589" s="8">
        <f t="shared" si="115"/>
        <v>0</v>
      </c>
    </row>
    <row r="590" spans="1:12" x14ac:dyDescent="0.2">
      <c r="A590" s="77">
        <v>573</v>
      </c>
      <c r="C590" s="184">
        <f t="shared" si="114"/>
        <v>0</v>
      </c>
      <c r="D590" s="80">
        <f t="shared" si="114"/>
        <v>0</v>
      </c>
      <c r="E590" s="80">
        <f t="shared" si="114"/>
        <v>0</v>
      </c>
      <c r="F590" s="80">
        <f t="shared" si="114"/>
        <v>0</v>
      </c>
      <c r="G590" s="109">
        <f t="shared" si="114"/>
        <v>0</v>
      </c>
      <c r="H590" s="16">
        <f t="shared" si="115"/>
        <v>0</v>
      </c>
      <c r="I590" s="16">
        <f t="shared" si="115"/>
        <v>0</v>
      </c>
      <c r="J590" s="16">
        <f t="shared" si="115"/>
        <v>0</v>
      </c>
      <c r="K590" s="16">
        <f t="shared" si="115"/>
        <v>0</v>
      </c>
      <c r="L590" s="8">
        <f t="shared" si="115"/>
        <v>0</v>
      </c>
    </row>
    <row r="591" spans="1:12" x14ac:dyDescent="0.2">
      <c r="A591" s="77">
        <v>574</v>
      </c>
      <c r="C591" s="184">
        <f t="shared" si="114"/>
        <v>0</v>
      </c>
      <c r="D591" s="80">
        <f t="shared" si="114"/>
        <v>0</v>
      </c>
      <c r="E591" s="80">
        <f t="shared" si="114"/>
        <v>0</v>
      </c>
      <c r="F591" s="80">
        <f t="shared" si="114"/>
        <v>0</v>
      </c>
      <c r="G591" s="109">
        <f t="shared" si="114"/>
        <v>0</v>
      </c>
      <c r="H591" s="16">
        <f t="shared" si="115"/>
        <v>0</v>
      </c>
      <c r="I591" s="16">
        <f t="shared" si="115"/>
        <v>0</v>
      </c>
      <c r="J591" s="16">
        <f t="shared" si="115"/>
        <v>0</v>
      </c>
      <c r="K591" s="16">
        <f t="shared" si="115"/>
        <v>0</v>
      </c>
      <c r="L591" s="8">
        <f t="shared" si="115"/>
        <v>0</v>
      </c>
    </row>
    <row r="592" spans="1:12" x14ac:dyDescent="0.2">
      <c r="A592" s="77">
        <v>575</v>
      </c>
      <c r="C592" s="184">
        <f t="shared" si="114"/>
        <v>0</v>
      </c>
      <c r="D592" s="80">
        <f t="shared" si="114"/>
        <v>0</v>
      </c>
      <c r="E592" s="80">
        <f t="shared" si="114"/>
        <v>0</v>
      </c>
      <c r="F592" s="80">
        <f t="shared" si="114"/>
        <v>0</v>
      </c>
      <c r="G592" s="109">
        <f t="shared" si="114"/>
        <v>0</v>
      </c>
      <c r="H592" s="16">
        <f t="shared" si="115"/>
        <v>0</v>
      </c>
      <c r="I592" s="16">
        <f t="shared" si="115"/>
        <v>0</v>
      </c>
      <c r="J592" s="16">
        <f t="shared" si="115"/>
        <v>0</v>
      </c>
      <c r="K592" s="16">
        <f t="shared" si="115"/>
        <v>0</v>
      </c>
      <c r="L592" s="8">
        <f t="shared" si="115"/>
        <v>0</v>
      </c>
    </row>
    <row r="593" spans="1:12" x14ac:dyDescent="0.2">
      <c r="A593" s="77">
        <v>576</v>
      </c>
      <c r="C593" s="184">
        <f t="shared" si="114"/>
        <v>0</v>
      </c>
      <c r="D593" s="80">
        <f t="shared" si="114"/>
        <v>0</v>
      </c>
      <c r="E593" s="80">
        <f t="shared" si="114"/>
        <v>0</v>
      </c>
      <c r="F593" s="80">
        <f t="shared" si="114"/>
        <v>0</v>
      </c>
      <c r="G593" s="109">
        <f t="shared" si="114"/>
        <v>0</v>
      </c>
      <c r="H593" s="16">
        <f t="shared" si="115"/>
        <v>0</v>
      </c>
      <c r="I593" s="16">
        <f t="shared" si="115"/>
        <v>0</v>
      </c>
      <c r="J593" s="16">
        <f t="shared" si="115"/>
        <v>0</v>
      </c>
      <c r="K593" s="16">
        <f t="shared" si="115"/>
        <v>0</v>
      </c>
      <c r="L593" s="8">
        <f t="shared" si="115"/>
        <v>0</v>
      </c>
    </row>
    <row r="594" spans="1:12" x14ac:dyDescent="0.2">
      <c r="A594" s="77">
        <v>577</v>
      </c>
      <c r="C594" s="184">
        <f t="shared" si="114"/>
        <v>0</v>
      </c>
      <c r="D594" s="80">
        <f t="shared" si="114"/>
        <v>0</v>
      </c>
      <c r="E594" s="80">
        <f t="shared" si="114"/>
        <v>0</v>
      </c>
      <c r="F594" s="80">
        <f t="shared" si="114"/>
        <v>0</v>
      </c>
      <c r="G594" s="109">
        <f t="shared" si="114"/>
        <v>0</v>
      </c>
      <c r="H594" s="16">
        <f t="shared" si="115"/>
        <v>0</v>
      </c>
      <c r="I594" s="16">
        <f t="shared" si="115"/>
        <v>0</v>
      </c>
      <c r="J594" s="16">
        <f t="shared" si="115"/>
        <v>0</v>
      </c>
      <c r="K594" s="16">
        <f t="shared" si="115"/>
        <v>0</v>
      </c>
      <c r="L594" s="8">
        <f t="shared" si="115"/>
        <v>0</v>
      </c>
    </row>
    <row r="595" spans="1:12" x14ac:dyDescent="0.2">
      <c r="A595" s="77">
        <v>578</v>
      </c>
      <c r="C595" s="184">
        <f t="shared" si="114"/>
        <v>0</v>
      </c>
      <c r="D595" s="80">
        <f t="shared" si="114"/>
        <v>0</v>
      </c>
      <c r="E595" s="80">
        <f t="shared" si="114"/>
        <v>0</v>
      </c>
      <c r="F595" s="80">
        <f t="shared" si="114"/>
        <v>0</v>
      </c>
      <c r="G595" s="109">
        <f t="shared" si="114"/>
        <v>0</v>
      </c>
      <c r="H595" s="16">
        <f t="shared" si="115"/>
        <v>0</v>
      </c>
      <c r="I595" s="16">
        <f t="shared" si="115"/>
        <v>0</v>
      </c>
      <c r="J595" s="16">
        <f t="shared" si="115"/>
        <v>0</v>
      </c>
      <c r="K595" s="16">
        <f t="shared" si="115"/>
        <v>0</v>
      </c>
      <c r="L595" s="8">
        <f t="shared" si="115"/>
        <v>0</v>
      </c>
    </row>
    <row r="596" spans="1:12" x14ac:dyDescent="0.2">
      <c r="A596" s="77">
        <v>579</v>
      </c>
      <c r="C596" s="184">
        <f t="shared" si="114"/>
        <v>0</v>
      </c>
      <c r="D596" s="80">
        <f t="shared" si="114"/>
        <v>0</v>
      </c>
      <c r="E596" s="80">
        <f t="shared" si="114"/>
        <v>0</v>
      </c>
      <c r="F596" s="80">
        <f t="shared" si="114"/>
        <v>0</v>
      </c>
      <c r="G596" s="109">
        <f t="shared" si="114"/>
        <v>0</v>
      </c>
      <c r="H596" s="16">
        <f t="shared" si="115"/>
        <v>0</v>
      </c>
      <c r="I596" s="16">
        <f t="shared" si="115"/>
        <v>0</v>
      </c>
      <c r="J596" s="16">
        <f t="shared" si="115"/>
        <v>0</v>
      </c>
      <c r="K596" s="16">
        <f t="shared" si="115"/>
        <v>0</v>
      </c>
      <c r="L596" s="8">
        <f t="shared" si="115"/>
        <v>0</v>
      </c>
    </row>
    <row r="597" spans="1:12" x14ac:dyDescent="0.2">
      <c r="A597" s="77">
        <v>580</v>
      </c>
      <c r="C597" s="184">
        <f t="shared" si="114"/>
        <v>0</v>
      </c>
      <c r="D597" s="80">
        <f t="shared" si="114"/>
        <v>0</v>
      </c>
      <c r="E597" s="80">
        <f t="shared" si="114"/>
        <v>0</v>
      </c>
      <c r="F597" s="80">
        <f t="shared" si="114"/>
        <v>0</v>
      </c>
      <c r="G597" s="109">
        <f t="shared" si="114"/>
        <v>0</v>
      </c>
      <c r="H597" s="16">
        <f t="shared" si="115"/>
        <v>0</v>
      </c>
      <c r="I597" s="16">
        <f t="shared" si="115"/>
        <v>0</v>
      </c>
      <c r="J597" s="16">
        <f t="shared" si="115"/>
        <v>0</v>
      </c>
      <c r="K597" s="16">
        <f t="shared" si="115"/>
        <v>0</v>
      </c>
      <c r="L597" s="8">
        <f t="shared" si="115"/>
        <v>0</v>
      </c>
    </row>
    <row r="598" spans="1:12" x14ac:dyDescent="0.2">
      <c r="A598" s="77">
        <v>581</v>
      </c>
      <c r="C598" s="184">
        <f t="shared" ref="C598:G607" si="116">IF(C$6&gt;=$A598,C$9,IF(C$7&gt;=$A598,C$10,(C$8&gt;=$A598)*C$11))+(INT(C$5)=$A598)*(C$12+C$13)</f>
        <v>0</v>
      </c>
      <c r="D598" s="80">
        <f t="shared" si="116"/>
        <v>0</v>
      </c>
      <c r="E598" s="80">
        <f t="shared" si="116"/>
        <v>0</v>
      </c>
      <c r="F598" s="80">
        <f t="shared" si="116"/>
        <v>0</v>
      </c>
      <c r="G598" s="109">
        <f t="shared" si="116"/>
        <v>0</v>
      </c>
      <c r="H598" s="16">
        <f t="shared" ref="H598:L607" si="117">IF(H$6&gt;=$A598,H$9,IF(H$7&gt;=$A598,H$10,(H$8&gt;=$A598)*H$11))+(INT(H$5)=$A598)*(H$12+H$13+H$14)</f>
        <v>0</v>
      </c>
      <c r="I598" s="16">
        <f t="shared" si="117"/>
        <v>0</v>
      </c>
      <c r="J598" s="16">
        <f t="shared" si="117"/>
        <v>0</v>
      </c>
      <c r="K598" s="16">
        <f t="shared" si="117"/>
        <v>0</v>
      </c>
      <c r="L598" s="8">
        <f t="shared" si="117"/>
        <v>0</v>
      </c>
    </row>
    <row r="599" spans="1:12" x14ac:dyDescent="0.2">
      <c r="A599" s="77">
        <v>582</v>
      </c>
      <c r="C599" s="184">
        <f t="shared" si="116"/>
        <v>0</v>
      </c>
      <c r="D599" s="80">
        <f t="shared" si="116"/>
        <v>0</v>
      </c>
      <c r="E599" s="80">
        <f t="shared" si="116"/>
        <v>0</v>
      </c>
      <c r="F599" s="80">
        <f t="shared" si="116"/>
        <v>0</v>
      </c>
      <c r="G599" s="109">
        <f t="shared" si="116"/>
        <v>0</v>
      </c>
      <c r="H599" s="16">
        <f t="shared" si="117"/>
        <v>0</v>
      </c>
      <c r="I599" s="16">
        <f t="shared" si="117"/>
        <v>0</v>
      </c>
      <c r="J599" s="16">
        <f t="shared" si="117"/>
        <v>0</v>
      </c>
      <c r="K599" s="16">
        <f t="shared" si="117"/>
        <v>0</v>
      </c>
      <c r="L599" s="8">
        <f t="shared" si="117"/>
        <v>0</v>
      </c>
    </row>
    <row r="600" spans="1:12" x14ac:dyDescent="0.2">
      <c r="A600" s="77">
        <v>583</v>
      </c>
      <c r="C600" s="184">
        <f t="shared" si="116"/>
        <v>0</v>
      </c>
      <c r="D600" s="80">
        <f t="shared" si="116"/>
        <v>0</v>
      </c>
      <c r="E600" s="80">
        <f t="shared" si="116"/>
        <v>0</v>
      </c>
      <c r="F600" s="80">
        <f t="shared" si="116"/>
        <v>0</v>
      </c>
      <c r="G600" s="109">
        <f t="shared" si="116"/>
        <v>0</v>
      </c>
      <c r="H600" s="16">
        <f t="shared" si="117"/>
        <v>0</v>
      </c>
      <c r="I600" s="16">
        <f t="shared" si="117"/>
        <v>0</v>
      </c>
      <c r="J600" s="16">
        <f t="shared" si="117"/>
        <v>0</v>
      </c>
      <c r="K600" s="16">
        <f t="shared" si="117"/>
        <v>0</v>
      </c>
      <c r="L600" s="8">
        <f t="shared" si="117"/>
        <v>0</v>
      </c>
    </row>
    <row r="601" spans="1:12" x14ac:dyDescent="0.2">
      <c r="A601" s="77">
        <v>584</v>
      </c>
      <c r="C601" s="184">
        <f t="shared" si="116"/>
        <v>0</v>
      </c>
      <c r="D601" s="80">
        <f t="shared" si="116"/>
        <v>0</v>
      </c>
      <c r="E601" s="80">
        <f t="shared" si="116"/>
        <v>0</v>
      </c>
      <c r="F601" s="80">
        <f t="shared" si="116"/>
        <v>0</v>
      </c>
      <c r="G601" s="109">
        <f t="shared" si="116"/>
        <v>0</v>
      </c>
      <c r="H601" s="16">
        <f t="shared" si="117"/>
        <v>0</v>
      </c>
      <c r="I601" s="16">
        <f t="shared" si="117"/>
        <v>0</v>
      </c>
      <c r="J601" s="16">
        <f t="shared" si="117"/>
        <v>0</v>
      </c>
      <c r="K601" s="16">
        <f t="shared" si="117"/>
        <v>0</v>
      </c>
      <c r="L601" s="8">
        <f t="shared" si="117"/>
        <v>0</v>
      </c>
    </row>
    <row r="602" spans="1:12" x14ac:dyDescent="0.2">
      <c r="A602" s="77">
        <v>585</v>
      </c>
      <c r="C602" s="184">
        <f t="shared" si="116"/>
        <v>0</v>
      </c>
      <c r="D602" s="80">
        <f t="shared" si="116"/>
        <v>0</v>
      </c>
      <c r="E602" s="80">
        <f t="shared" si="116"/>
        <v>0</v>
      </c>
      <c r="F602" s="80">
        <f t="shared" si="116"/>
        <v>0</v>
      </c>
      <c r="G602" s="109">
        <f t="shared" si="116"/>
        <v>0</v>
      </c>
      <c r="H602" s="16">
        <f t="shared" si="117"/>
        <v>0</v>
      </c>
      <c r="I602" s="16">
        <f t="shared" si="117"/>
        <v>0</v>
      </c>
      <c r="J602" s="16">
        <f t="shared" si="117"/>
        <v>0</v>
      </c>
      <c r="K602" s="16">
        <f t="shared" si="117"/>
        <v>0</v>
      </c>
      <c r="L602" s="8">
        <f t="shared" si="117"/>
        <v>0</v>
      </c>
    </row>
    <row r="603" spans="1:12" x14ac:dyDescent="0.2">
      <c r="A603" s="77">
        <v>586</v>
      </c>
      <c r="C603" s="184">
        <f t="shared" si="116"/>
        <v>0</v>
      </c>
      <c r="D603" s="80">
        <f t="shared" si="116"/>
        <v>0</v>
      </c>
      <c r="E603" s="80">
        <f t="shared" si="116"/>
        <v>0</v>
      </c>
      <c r="F603" s="80">
        <f t="shared" si="116"/>
        <v>0</v>
      </c>
      <c r="G603" s="109">
        <f t="shared" si="116"/>
        <v>0</v>
      </c>
      <c r="H603" s="16">
        <f t="shared" si="117"/>
        <v>0</v>
      </c>
      <c r="I603" s="16">
        <f t="shared" si="117"/>
        <v>0</v>
      </c>
      <c r="J603" s="16">
        <f t="shared" si="117"/>
        <v>0</v>
      </c>
      <c r="K603" s="16">
        <f t="shared" si="117"/>
        <v>0</v>
      </c>
      <c r="L603" s="8">
        <f t="shared" si="117"/>
        <v>0</v>
      </c>
    </row>
    <row r="604" spans="1:12" x14ac:dyDescent="0.2">
      <c r="A604" s="77">
        <v>587</v>
      </c>
      <c r="C604" s="184">
        <f t="shared" si="116"/>
        <v>0</v>
      </c>
      <c r="D604" s="80">
        <f t="shared" si="116"/>
        <v>0</v>
      </c>
      <c r="E604" s="80">
        <f t="shared" si="116"/>
        <v>0</v>
      </c>
      <c r="F604" s="80">
        <f t="shared" si="116"/>
        <v>0</v>
      </c>
      <c r="G604" s="109">
        <f t="shared" si="116"/>
        <v>0</v>
      </c>
      <c r="H604" s="16">
        <f t="shared" si="117"/>
        <v>0</v>
      </c>
      <c r="I604" s="16">
        <f t="shared" si="117"/>
        <v>0</v>
      </c>
      <c r="J604" s="16">
        <f t="shared" si="117"/>
        <v>0</v>
      </c>
      <c r="K604" s="16">
        <f t="shared" si="117"/>
        <v>0</v>
      </c>
      <c r="L604" s="8">
        <f t="shared" si="117"/>
        <v>0</v>
      </c>
    </row>
    <row r="605" spans="1:12" x14ac:dyDescent="0.2">
      <c r="A605" s="77">
        <v>588</v>
      </c>
      <c r="C605" s="184">
        <f t="shared" si="116"/>
        <v>0</v>
      </c>
      <c r="D605" s="80">
        <f t="shared" si="116"/>
        <v>0</v>
      </c>
      <c r="E605" s="80">
        <f t="shared" si="116"/>
        <v>0</v>
      </c>
      <c r="F605" s="80">
        <f t="shared" si="116"/>
        <v>0</v>
      </c>
      <c r="G605" s="109">
        <f t="shared" si="116"/>
        <v>0</v>
      </c>
      <c r="H605" s="16">
        <f t="shared" si="117"/>
        <v>0</v>
      </c>
      <c r="I605" s="16">
        <f t="shared" si="117"/>
        <v>0</v>
      </c>
      <c r="J605" s="16">
        <f t="shared" si="117"/>
        <v>0</v>
      </c>
      <c r="K605" s="16">
        <f t="shared" si="117"/>
        <v>0</v>
      </c>
      <c r="L605" s="8">
        <f t="shared" si="117"/>
        <v>0</v>
      </c>
    </row>
    <row r="606" spans="1:12" x14ac:dyDescent="0.2">
      <c r="A606" s="77">
        <v>589</v>
      </c>
      <c r="C606" s="184">
        <f t="shared" si="116"/>
        <v>0</v>
      </c>
      <c r="D606" s="80">
        <f t="shared" si="116"/>
        <v>0</v>
      </c>
      <c r="E606" s="80">
        <f t="shared" si="116"/>
        <v>0</v>
      </c>
      <c r="F606" s="80">
        <f t="shared" si="116"/>
        <v>0</v>
      </c>
      <c r="G606" s="109">
        <f t="shared" si="116"/>
        <v>0</v>
      </c>
      <c r="H606" s="16">
        <f t="shared" si="117"/>
        <v>0</v>
      </c>
      <c r="I606" s="16">
        <f t="shared" si="117"/>
        <v>0</v>
      </c>
      <c r="J606" s="16">
        <f t="shared" si="117"/>
        <v>0</v>
      </c>
      <c r="K606" s="16">
        <f t="shared" si="117"/>
        <v>0</v>
      </c>
      <c r="L606" s="8">
        <f t="shared" si="117"/>
        <v>0</v>
      </c>
    </row>
    <row r="607" spans="1:12" x14ac:dyDescent="0.2">
      <c r="A607" s="77">
        <v>590</v>
      </c>
      <c r="C607" s="184">
        <f t="shared" si="116"/>
        <v>0</v>
      </c>
      <c r="D607" s="80">
        <f t="shared" si="116"/>
        <v>0</v>
      </c>
      <c r="E607" s="80">
        <f t="shared" si="116"/>
        <v>0</v>
      </c>
      <c r="F607" s="80">
        <f t="shared" si="116"/>
        <v>0</v>
      </c>
      <c r="G607" s="109">
        <f t="shared" si="116"/>
        <v>0</v>
      </c>
      <c r="H607" s="16">
        <f t="shared" si="117"/>
        <v>0</v>
      </c>
      <c r="I607" s="16">
        <f t="shared" si="117"/>
        <v>0</v>
      </c>
      <c r="J607" s="16">
        <f t="shared" si="117"/>
        <v>0</v>
      </c>
      <c r="K607" s="16">
        <f t="shared" si="117"/>
        <v>0</v>
      </c>
      <c r="L607" s="8">
        <f t="shared" si="117"/>
        <v>0</v>
      </c>
    </row>
    <row r="608" spans="1:12" x14ac:dyDescent="0.2">
      <c r="A608" s="77">
        <v>591</v>
      </c>
      <c r="C608" s="184">
        <f t="shared" ref="C608:G617" si="118">IF(C$6&gt;=$A608,C$9,IF(C$7&gt;=$A608,C$10,(C$8&gt;=$A608)*C$11))+(INT(C$5)=$A608)*(C$12+C$13)</f>
        <v>0</v>
      </c>
      <c r="D608" s="80">
        <f t="shared" si="118"/>
        <v>0</v>
      </c>
      <c r="E608" s="80">
        <f t="shared" si="118"/>
        <v>0</v>
      </c>
      <c r="F608" s="80">
        <f t="shared" si="118"/>
        <v>0</v>
      </c>
      <c r="G608" s="109">
        <f t="shared" si="118"/>
        <v>0</v>
      </c>
      <c r="H608" s="16">
        <f t="shared" ref="H608:L617" si="119">IF(H$6&gt;=$A608,H$9,IF(H$7&gt;=$A608,H$10,(H$8&gt;=$A608)*H$11))+(INT(H$5)=$A608)*(H$12+H$13+H$14)</f>
        <v>0</v>
      </c>
      <c r="I608" s="16">
        <f t="shared" si="119"/>
        <v>0</v>
      </c>
      <c r="J608" s="16">
        <f t="shared" si="119"/>
        <v>0</v>
      </c>
      <c r="K608" s="16">
        <f t="shared" si="119"/>
        <v>0</v>
      </c>
      <c r="L608" s="8">
        <f t="shared" si="119"/>
        <v>0</v>
      </c>
    </row>
    <row r="609" spans="1:12" x14ac:dyDescent="0.2">
      <c r="A609" s="77">
        <v>592</v>
      </c>
      <c r="C609" s="184">
        <f t="shared" si="118"/>
        <v>0</v>
      </c>
      <c r="D609" s="80">
        <f t="shared" si="118"/>
        <v>0</v>
      </c>
      <c r="E609" s="80">
        <f t="shared" si="118"/>
        <v>0</v>
      </c>
      <c r="F609" s="80">
        <f t="shared" si="118"/>
        <v>0</v>
      </c>
      <c r="G609" s="109">
        <f t="shared" si="118"/>
        <v>0</v>
      </c>
      <c r="H609" s="16">
        <f t="shared" si="119"/>
        <v>0</v>
      </c>
      <c r="I609" s="16">
        <f t="shared" si="119"/>
        <v>0</v>
      </c>
      <c r="J609" s="16">
        <f t="shared" si="119"/>
        <v>0</v>
      </c>
      <c r="K609" s="16">
        <f t="shared" si="119"/>
        <v>0</v>
      </c>
      <c r="L609" s="8">
        <f t="shared" si="119"/>
        <v>0</v>
      </c>
    </row>
    <row r="610" spans="1:12" x14ac:dyDescent="0.2">
      <c r="A610" s="77">
        <v>593</v>
      </c>
      <c r="C610" s="184">
        <f t="shared" si="118"/>
        <v>0</v>
      </c>
      <c r="D610" s="80">
        <f t="shared" si="118"/>
        <v>0</v>
      </c>
      <c r="E610" s="80">
        <f t="shared" si="118"/>
        <v>0</v>
      </c>
      <c r="F610" s="80">
        <f t="shared" si="118"/>
        <v>0</v>
      </c>
      <c r="G610" s="109">
        <f t="shared" si="118"/>
        <v>0</v>
      </c>
      <c r="H610" s="16">
        <f t="shared" si="119"/>
        <v>0</v>
      </c>
      <c r="I610" s="16">
        <f t="shared" si="119"/>
        <v>0</v>
      </c>
      <c r="J610" s="16">
        <f t="shared" si="119"/>
        <v>0</v>
      </c>
      <c r="K610" s="16">
        <f t="shared" si="119"/>
        <v>0</v>
      </c>
      <c r="L610" s="8">
        <f t="shared" si="119"/>
        <v>0</v>
      </c>
    </row>
    <row r="611" spans="1:12" x14ac:dyDescent="0.2">
      <c r="A611" s="77">
        <v>594</v>
      </c>
      <c r="C611" s="184">
        <f t="shared" si="118"/>
        <v>0</v>
      </c>
      <c r="D611" s="80">
        <f t="shared" si="118"/>
        <v>0</v>
      </c>
      <c r="E611" s="80">
        <f t="shared" si="118"/>
        <v>0</v>
      </c>
      <c r="F611" s="80">
        <f t="shared" si="118"/>
        <v>0</v>
      </c>
      <c r="G611" s="109">
        <f t="shared" si="118"/>
        <v>0</v>
      </c>
      <c r="H611" s="16">
        <f t="shared" si="119"/>
        <v>0</v>
      </c>
      <c r="I611" s="16">
        <f t="shared" si="119"/>
        <v>0</v>
      </c>
      <c r="J611" s="16">
        <f t="shared" si="119"/>
        <v>0</v>
      </c>
      <c r="K611" s="16">
        <f t="shared" si="119"/>
        <v>0</v>
      </c>
      <c r="L611" s="8">
        <f t="shared" si="119"/>
        <v>0</v>
      </c>
    </row>
    <row r="612" spans="1:12" x14ac:dyDescent="0.2">
      <c r="A612" s="77">
        <v>595</v>
      </c>
      <c r="C612" s="184">
        <f t="shared" si="118"/>
        <v>0</v>
      </c>
      <c r="D612" s="80">
        <f t="shared" si="118"/>
        <v>0</v>
      </c>
      <c r="E612" s="80">
        <f t="shared" si="118"/>
        <v>0</v>
      </c>
      <c r="F612" s="80">
        <f t="shared" si="118"/>
        <v>0</v>
      </c>
      <c r="G612" s="109">
        <f t="shared" si="118"/>
        <v>0</v>
      </c>
      <c r="H612" s="16">
        <f t="shared" si="119"/>
        <v>0</v>
      </c>
      <c r="I612" s="16">
        <f t="shared" si="119"/>
        <v>0</v>
      </c>
      <c r="J612" s="16">
        <f t="shared" si="119"/>
        <v>0</v>
      </c>
      <c r="K612" s="16">
        <f t="shared" si="119"/>
        <v>0</v>
      </c>
      <c r="L612" s="8">
        <f t="shared" si="119"/>
        <v>0</v>
      </c>
    </row>
    <row r="613" spans="1:12" x14ac:dyDescent="0.2">
      <c r="A613" s="77">
        <v>596</v>
      </c>
      <c r="C613" s="184">
        <f t="shared" si="118"/>
        <v>0</v>
      </c>
      <c r="D613" s="80">
        <f t="shared" si="118"/>
        <v>0</v>
      </c>
      <c r="E613" s="80">
        <f t="shared" si="118"/>
        <v>0</v>
      </c>
      <c r="F613" s="80">
        <f t="shared" si="118"/>
        <v>0</v>
      </c>
      <c r="G613" s="109">
        <f t="shared" si="118"/>
        <v>0</v>
      </c>
      <c r="H613" s="16">
        <f t="shared" si="119"/>
        <v>0</v>
      </c>
      <c r="I613" s="16">
        <f t="shared" si="119"/>
        <v>0</v>
      </c>
      <c r="J613" s="16">
        <f t="shared" si="119"/>
        <v>0</v>
      </c>
      <c r="K613" s="16">
        <f t="shared" si="119"/>
        <v>0</v>
      </c>
      <c r="L613" s="8">
        <f t="shared" si="119"/>
        <v>0</v>
      </c>
    </row>
    <row r="614" spans="1:12" x14ac:dyDescent="0.2">
      <c r="A614" s="77">
        <v>597</v>
      </c>
      <c r="C614" s="184">
        <f t="shared" si="118"/>
        <v>0</v>
      </c>
      <c r="D614" s="80">
        <f t="shared" si="118"/>
        <v>0</v>
      </c>
      <c r="E614" s="80">
        <f t="shared" si="118"/>
        <v>0</v>
      </c>
      <c r="F614" s="80">
        <f t="shared" si="118"/>
        <v>0</v>
      </c>
      <c r="G614" s="109">
        <f t="shared" si="118"/>
        <v>0</v>
      </c>
      <c r="H614" s="16">
        <f t="shared" si="119"/>
        <v>0</v>
      </c>
      <c r="I614" s="16">
        <f t="shared" si="119"/>
        <v>0</v>
      </c>
      <c r="J614" s="16">
        <f t="shared" si="119"/>
        <v>0</v>
      </c>
      <c r="K614" s="16">
        <f t="shared" si="119"/>
        <v>0</v>
      </c>
      <c r="L614" s="8">
        <f t="shared" si="119"/>
        <v>0</v>
      </c>
    </row>
    <row r="615" spans="1:12" x14ac:dyDescent="0.2">
      <c r="A615" s="77">
        <v>598</v>
      </c>
      <c r="C615" s="184">
        <f t="shared" si="118"/>
        <v>0</v>
      </c>
      <c r="D615" s="80">
        <f t="shared" si="118"/>
        <v>0</v>
      </c>
      <c r="E615" s="80">
        <f t="shared" si="118"/>
        <v>0</v>
      </c>
      <c r="F615" s="80">
        <f t="shared" si="118"/>
        <v>0</v>
      </c>
      <c r="G615" s="109">
        <f t="shared" si="118"/>
        <v>0</v>
      </c>
      <c r="H615" s="16">
        <f t="shared" si="119"/>
        <v>0</v>
      </c>
      <c r="I615" s="16">
        <f t="shared" si="119"/>
        <v>0</v>
      </c>
      <c r="J615" s="16">
        <f t="shared" si="119"/>
        <v>0</v>
      </c>
      <c r="K615" s="16">
        <f t="shared" si="119"/>
        <v>0</v>
      </c>
      <c r="L615" s="8">
        <f t="shared" si="119"/>
        <v>0</v>
      </c>
    </row>
    <row r="616" spans="1:12" x14ac:dyDescent="0.2">
      <c r="A616" s="77">
        <v>599</v>
      </c>
      <c r="C616" s="184">
        <f t="shared" si="118"/>
        <v>0</v>
      </c>
      <c r="D616" s="80">
        <f t="shared" si="118"/>
        <v>0</v>
      </c>
      <c r="E616" s="80">
        <f t="shared" si="118"/>
        <v>0</v>
      </c>
      <c r="F616" s="80">
        <f t="shared" si="118"/>
        <v>0</v>
      </c>
      <c r="G616" s="109">
        <f t="shared" si="118"/>
        <v>0</v>
      </c>
      <c r="H616" s="16">
        <f t="shared" si="119"/>
        <v>0</v>
      </c>
      <c r="I616" s="16">
        <f t="shared" si="119"/>
        <v>0</v>
      </c>
      <c r="J616" s="16">
        <f t="shared" si="119"/>
        <v>0</v>
      </c>
      <c r="K616" s="16">
        <f t="shared" si="119"/>
        <v>0</v>
      </c>
      <c r="L616" s="8">
        <f t="shared" si="119"/>
        <v>0</v>
      </c>
    </row>
    <row r="617" spans="1:12" ht="13.5" thickBot="1" x14ac:dyDescent="0.25">
      <c r="A617" s="78">
        <v>600</v>
      </c>
      <c r="C617" s="185">
        <f t="shared" si="118"/>
        <v>0</v>
      </c>
      <c r="D617" s="186">
        <f t="shared" si="118"/>
        <v>0</v>
      </c>
      <c r="E617" s="186">
        <f t="shared" si="118"/>
        <v>0</v>
      </c>
      <c r="F617" s="186">
        <f t="shared" si="118"/>
        <v>0</v>
      </c>
      <c r="G617" s="187">
        <f t="shared" si="118"/>
        <v>0</v>
      </c>
      <c r="H617" s="176">
        <f t="shared" si="119"/>
        <v>0</v>
      </c>
      <c r="I617" s="176">
        <f t="shared" si="119"/>
        <v>0</v>
      </c>
      <c r="J617" s="176">
        <f t="shared" si="119"/>
        <v>0</v>
      </c>
      <c r="K617" s="176">
        <f t="shared" si="119"/>
        <v>0</v>
      </c>
      <c r="L617" s="9">
        <f t="shared" si="119"/>
        <v>0</v>
      </c>
    </row>
  </sheetData>
  <phoneticPr fontId="2" type="noConversion"/>
  <pageMargins left="0.55118110236220474" right="0.55118110236220474" top="0.59055118110236227" bottom="0.59055118110236227" header="0.51181102362204722" footer="0.51181102362204722"/>
  <pageSetup paperSize="9" scale="67" fitToHeight="0" orientation="portrait" horizontalDpi="0" verticalDpi="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ConfigDMSupport"/>
  <dimension ref="A1:B64"/>
  <sheetViews>
    <sheetView zoomScaleNormal="100" workbookViewId="0">
      <pane ySplit="1" topLeftCell="A2" activePane="bottomLeft" state="frozen"/>
      <selection pane="bottomLeft"/>
    </sheetView>
  </sheetViews>
  <sheetFormatPr defaultRowHeight="12.75" x14ac:dyDescent="0.2"/>
  <cols>
    <col min="1" max="1" width="40.7109375" customWidth="1"/>
    <col min="2" max="2" width="25.7109375" customWidth="1"/>
  </cols>
  <sheetData>
    <row r="1" spans="1:2" ht="15.75" x14ac:dyDescent="0.25">
      <c r="A1" s="298" t="s">
        <v>287</v>
      </c>
      <c r="B1" s="299"/>
    </row>
    <row r="2" spans="1:2" x14ac:dyDescent="0.2">
      <c r="A2" s="300" t="s">
        <v>288</v>
      </c>
      <c r="B2" s="299"/>
    </row>
    <row r="3" spans="1:2" x14ac:dyDescent="0.2">
      <c r="A3" s="300" t="s">
        <v>289</v>
      </c>
      <c r="B3" s="299"/>
    </row>
    <row r="4" spans="1:2" x14ac:dyDescent="0.2">
      <c r="A4" s="300" t="s">
        <v>290</v>
      </c>
      <c r="B4" s="299"/>
    </row>
    <row r="5" spans="1:2" x14ac:dyDescent="0.2">
      <c r="A5" s="300" t="s">
        <v>291</v>
      </c>
      <c r="B5" s="299"/>
    </row>
    <row r="6" spans="1:2" x14ac:dyDescent="0.2">
      <c r="A6" s="300" t="s">
        <v>292</v>
      </c>
      <c r="B6" s="299"/>
    </row>
    <row r="7" spans="1:2" x14ac:dyDescent="0.2">
      <c r="A7" s="300" t="s">
        <v>293</v>
      </c>
      <c r="B7" s="299"/>
    </row>
    <row r="8" spans="1:2" x14ac:dyDescent="0.2">
      <c r="A8" s="300" t="s">
        <v>317</v>
      </c>
      <c r="B8" s="299"/>
    </row>
    <row r="9" spans="1:2" x14ac:dyDescent="0.2">
      <c r="A9" s="301" t="s">
        <v>294</v>
      </c>
      <c r="B9" s="299"/>
    </row>
    <row r="10" spans="1:2" x14ac:dyDescent="0.2">
      <c r="A10" s="302"/>
      <c r="B10" s="299"/>
    </row>
    <row r="11" spans="1:2" x14ac:dyDescent="0.2">
      <c r="A11" s="303" t="s">
        <v>295</v>
      </c>
      <c r="B11" s="299"/>
    </row>
    <row r="12" spans="1:2" x14ac:dyDescent="0.2">
      <c r="A12" s="302" t="s">
        <v>318</v>
      </c>
      <c r="B12" s="304" t="s">
        <v>395</v>
      </c>
    </row>
    <row r="13" spans="1:2" x14ac:dyDescent="0.2">
      <c r="A13" s="302" t="s">
        <v>319</v>
      </c>
      <c r="B13" s="304" t="s">
        <v>353</v>
      </c>
    </row>
    <row r="14" spans="1:2" x14ac:dyDescent="0.2">
      <c r="A14" s="302" t="s">
        <v>320</v>
      </c>
      <c r="B14" s="356" t="s">
        <v>391</v>
      </c>
    </row>
    <row r="15" spans="1:2" x14ac:dyDescent="0.2">
      <c r="A15" s="302" t="s">
        <v>321</v>
      </c>
      <c r="B15" s="305">
        <v>42798</v>
      </c>
    </row>
    <row r="16" spans="1:2" x14ac:dyDescent="0.2">
      <c r="A16" s="302" t="s">
        <v>296</v>
      </c>
      <c r="B16" s="304" t="s">
        <v>297</v>
      </c>
    </row>
    <row r="17" spans="1:2" x14ac:dyDescent="0.2">
      <c r="A17" s="302" t="s">
        <v>298</v>
      </c>
      <c r="B17" s="366" t="s">
        <v>394</v>
      </c>
    </row>
    <row r="18" spans="1:2" x14ac:dyDescent="0.2">
      <c r="A18" s="303" t="s">
        <v>322</v>
      </c>
      <c r="B18" s="299"/>
    </row>
    <row r="19" spans="1:2" x14ac:dyDescent="0.2">
      <c r="A19" s="302" t="s">
        <v>323</v>
      </c>
      <c r="B19" s="304" t="s">
        <v>346</v>
      </c>
    </row>
    <row r="20" spans="1:2" x14ac:dyDescent="0.2">
      <c r="A20" s="302" t="s">
        <v>324</v>
      </c>
      <c r="B20" s="304" t="s">
        <v>347</v>
      </c>
    </row>
    <row r="21" spans="1:2" x14ac:dyDescent="0.2">
      <c r="A21" s="302" t="s">
        <v>325</v>
      </c>
      <c r="B21" s="304" t="b">
        <v>0</v>
      </c>
    </row>
    <row r="22" spans="1:2" x14ac:dyDescent="0.2">
      <c r="A22" s="302" t="s">
        <v>344</v>
      </c>
      <c r="B22" s="304" t="b">
        <v>1</v>
      </c>
    </row>
    <row r="23" spans="1:2" x14ac:dyDescent="0.2">
      <c r="A23" s="302" t="s">
        <v>345</v>
      </c>
      <c r="B23" s="304"/>
    </row>
    <row r="24" spans="1:2" x14ac:dyDescent="0.2">
      <c r="A24" s="302" t="s">
        <v>326</v>
      </c>
      <c r="B24" s="304" t="b">
        <v>0</v>
      </c>
    </row>
    <row r="25" spans="1:2" x14ac:dyDescent="0.2">
      <c r="A25" s="302" t="s">
        <v>327</v>
      </c>
      <c r="B25" s="304" t="b">
        <v>1</v>
      </c>
    </row>
    <row r="26" spans="1:2" x14ac:dyDescent="0.2">
      <c r="A26" s="303" t="s">
        <v>299</v>
      </c>
      <c r="B26" s="299"/>
    </row>
    <row r="27" spans="1:2" x14ac:dyDescent="0.2">
      <c r="A27" s="302" t="s">
        <v>300</v>
      </c>
      <c r="B27" s="299" t="b">
        <v>0</v>
      </c>
    </row>
    <row r="28" spans="1:2" x14ac:dyDescent="0.2">
      <c r="A28" s="303" t="s">
        <v>328</v>
      </c>
      <c r="B28" s="302"/>
    </row>
    <row r="29" spans="1:2" ht="13.5" thickBot="1" x14ac:dyDescent="0.25">
      <c r="A29" s="302" t="s">
        <v>329</v>
      </c>
      <c r="B29" s="306" t="s">
        <v>348</v>
      </c>
    </row>
    <row r="30" spans="1:2" x14ac:dyDescent="0.2">
      <c r="A30" s="307" t="s">
        <v>334</v>
      </c>
      <c r="B30" s="308"/>
    </row>
    <row r="31" spans="1:2" x14ac:dyDescent="0.2">
      <c r="A31" s="302" t="s">
        <v>330</v>
      </c>
      <c r="B31" s="304" t="b">
        <v>1</v>
      </c>
    </row>
    <row r="32" spans="1:2" x14ac:dyDescent="0.2">
      <c r="A32" s="302" t="s">
        <v>331</v>
      </c>
      <c r="B32" s="304" t="b">
        <v>1</v>
      </c>
    </row>
    <row r="33" spans="1:2" x14ac:dyDescent="0.2">
      <c r="A33" s="302" t="s">
        <v>332</v>
      </c>
      <c r="B33" s="304" t="b">
        <v>1</v>
      </c>
    </row>
    <row r="34" spans="1:2" x14ac:dyDescent="0.2">
      <c r="A34" s="302" t="s">
        <v>333</v>
      </c>
      <c r="B34" s="304">
        <v>100</v>
      </c>
    </row>
    <row r="35" spans="1:2" x14ac:dyDescent="0.2">
      <c r="A35" s="303" t="s">
        <v>335</v>
      </c>
      <c r="B35" s="302"/>
    </row>
    <row r="36" spans="1:2" x14ac:dyDescent="0.2">
      <c r="A36" s="302" t="s">
        <v>330</v>
      </c>
      <c r="B36" s="304" t="b">
        <v>1</v>
      </c>
    </row>
    <row r="37" spans="1:2" x14ac:dyDescent="0.2">
      <c r="A37" s="302" t="s">
        <v>331</v>
      </c>
      <c r="B37" s="304" t="b">
        <v>1</v>
      </c>
    </row>
    <row r="38" spans="1:2" x14ac:dyDescent="0.2">
      <c r="A38" s="302" t="s">
        <v>332</v>
      </c>
      <c r="B38" s="304" t="b">
        <v>1</v>
      </c>
    </row>
    <row r="39" spans="1:2" x14ac:dyDescent="0.2">
      <c r="A39" s="302" t="s">
        <v>333</v>
      </c>
      <c r="B39" s="304">
        <v>100</v>
      </c>
    </row>
    <row r="40" spans="1:2" x14ac:dyDescent="0.2">
      <c r="A40" s="303" t="s">
        <v>336</v>
      </c>
      <c r="B40" s="302"/>
    </row>
    <row r="41" spans="1:2" x14ac:dyDescent="0.2">
      <c r="A41" s="302" t="s">
        <v>329</v>
      </c>
      <c r="B41" s="304" t="s">
        <v>348</v>
      </c>
    </row>
    <row r="42" spans="1:2" x14ac:dyDescent="0.2">
      <c r="A42" s="303" t="s">
        <v>337</v>
      </c>
      <c r="B42" s="302"/>
    </row>
    <row r="43" spans="1:2" x14ac:dyDescent="0.2">
      <c r="A43" s="302" t="s">
        <v>330</v>
      </c>
      <c r="B43" s="304" t="b">
        <v>1</v>
      </c>
    </row>
    <row r="44" spans="1:2" x14ac:dyDescent="0.2">
      <c r="A44" s="302" t="s">
        <v>331</v>
      </c>
      <c r="B44" s="304" t="b">
        <v>1</v>
      </c>
    </row>
    <row r="45" spans="1:2" x14ac:dyDescent="0.2">
      <c r="A45" s="302" t="s">
        <v>332</v>
      </c>
      <c r="B45" s="304" t="b">
        <v>1</v>
      </c>
    </row>
    <row r="46" spans="1:2" x14ac:dyDescent="0.2">
      <c r="A46" s="302" t="s">
        <v>333</v>
      </c>
      <c r="B46" s="304">
        <v>100</v>
      </c>
    </row>
    <row r="47" spans="1:2" x14ac:dyDescent="0.2">
      <c r="A47" s="303" t="s">
        <v>338</v>
      </c>
      <c r="B47" s="302"/>
    </row>
    <row r="48" spans="1:2" x14ac:dyDescent="0.2">
      <c r="A48" s="302" t="s">
        <v>329</v>
      </c>
      <c r="B48" s="304" t="s">
        <v>348</v>
      </c>
    </row>
    <row r="49" spans="1:2" x14ac:dyDescent="0.2">
      <c r="A49" s="303" t="s">
        <v>339</v>
      </c>
      <c r="B49" s="302"/>
    </row>
    <row r="50" spans="1:2" x14ac:dyDescent="0.2">
      <c r="A50" s="302" t="s">
        <v>330</v>
      </c>
      <c r="B50" s="304" t="b">
        <v>1</v>
      </c>
    </row>
    <row r="51" spans="1:2" x14ac:dyDescent="0.2">
      <c r="A51" s="302" t="s">
        <v>331</v>
      </c>
      <c r="B51" s="304" t="b">
        <v>1</v>
      </c>
    </row>
    <row r="52" spans="1:2" x14ac:dyDescent="0.2">
      <c r="A52" s="302" t="s">
        <v>332</v>
      </c>
      <c r="B52" s="304" t="b">
        <v>1</v>
      </c>
    </row>
    <row r="53" spans="1:2" x14ac:dyDescent="0.2">
      <c r="A53" s="302" t="s">
        <v>333</v>
      </c>
      <c r="B53" s="304">
        <v>100</v>
      </c>
    </row>
    <row r="54" spans="1:2" x14ac:dyDescent="0.2">
      <c r="A54" s="303" t="s">
        <v>340</v>
      </c>
      <c r="B54" s="302"/>
    </row>
    <row r="55" spans="1:2" x14ac:dyDescent="0.2">
      <c r="A55" s="302" t="s">
        <v>329</v>
      </c>
      <c r="B55" s="304" t="s">
        <v>348</v>
      </c>
    </row>
    <row r="56" spans="1:2" x14ac:dyDescent="0.2">
      <c r="A56" s="303" t="s">
        <v>341</v>
      </c>
      <c r="B56" s="302"/>
    </row>
    <row r="57" spans="1:2" x14ac:dyDescent="0.2">
      <c r="A57" s="302" t="s">
        <v>330</v>
      </c>
      <c r="B57" s="304" t="b">
        <v>1</v>
      </c>
    </row>
    <row r="58" spans="1:2" x14ac:dyDescent="0.2">
      <c r="A58" s="302" t="s">
        <v>331</v>
      </c>
      <c r="B58" s="304" t="b">
        <v>1</v>
      </c>
    </row>
    <row r="59" spans="1:2" x14ac:dyDescent="0.2">
      <c r="A59" s="302" t="s">
        <v>332</v>
      </c>
      <c r="B59" s="304" t="b">
        <v>1</v>
      </c>
    </row>
    <row r="60" spans="1:2" x14ac:dyDescent="0.2">
      <c r="A60" s="302" t="s">
        <v>333</v>
      </c>
      <c r="B60" s="304">
        <v>100</v>
      </c>
    </row>
    <row r="61" spans="1:2" x14ac:dyDescent="0.2">
      <c r="A61" s="303" t="s">
        <v>342</v>
      </c>
      <c r="B61" s="302"/>
    </row>
    <row r="62" spans="1:2" x14ac:dyDescent="0.2">
      <c r="A62" s="302" t="s">
        <v>329</v>
      </c>
      <c r="B62" s="304" t="s">
        <v>348</v>
      </c>
    </row>
    <row r="63" spans="1:2" x14ac:dyDescent="0.2">
      <c r="A63" s="303" t="s">
        <v>343</v>
      </c>
      <c r="B63" s="302"/>
    </row>
    <row r="64" spans="1:2" x14ac:dyDescent="0.2">
      <c r="A64" s="302" t="s">
        <v>329</v>
      </c>
      <c r="B64" s="304" t="s">
        <v>348</v>
      </c>
    </row>
  </sheetData>
  <phoneticPr fontId="2"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FinancialSummary">
    <pageSetUpPr autoPageBreaks="0" fitToPage="1"/>
  </sheetPr>
  <dimension ref="A1:R56"/>
  <sheetViews>
    <sheetView showGridLines="0" showRowColHeaders="0" topLeftCell="A27" zoomScaleNormal="100" workbookViewId="0">
      <pane ySplit="5" topLeftCell="A32" activePane="bottomLeft" state="frozen"/>
      <selection activeCell="G27" sqref="G27"/>
      <selection pane="bottomLeft" activeCell="M34" sqref="M34"/>
    </sheetView>
  </sheetViews>
  <sheetFormatPr defaultRowHeight="12.75" x14ac:dyDescent="0.2"/>
  <cols>
    <col min="1" max="1" width="2.7109375" hidden="1" customWidth="1"/>
    <col min="2" max="2" width="45.7109375" hidden="1" customWidth="1"/>
    <col min="3" max="5" width="13.28515625" hidden="1" customWidth="1"/>
    <col min="6" max="6" width="1.7109375" hidden="1" customWidth="1"/>
    <col min="7" max="7" width="0.140625" customWidth="1"/>
    <col min="8" max="8" width="1.7109375" customWidth="1"/>
    <col min="9" max="9" width="1.28515625" customWidth="1"/>
    <col min="10" max="10" width="25.7109375" customWidth="1"/>
    <col min="11" max="11" width="11.7109375" customWidth="1"/>
    <col min="12" max="12" width="1.28515625" customWidth="1"/>
    <col min="13" max="13" width="12.7109375" customWidth="1"/>
    <col min="14" max="14" width="1.28515625" customWidth="1"/>
    <col min="15" max="15" width="12.7109375" customWidth="1"/>
    <col min="16" max="16" width="1.28515625" customWidth="1"/>
    <col min="17" max="17" width="12.7109375" customWidth="1"/>
    <col min="18" max="18" width="1.28515625" customWidth="1"/>
  </cols>
  <sheetData>
    <row r="1" spans="1:18" hidden="1" x14ac:dyDescent="0.2">
      <c r="A1" s="240" t="s">
        <v>0</v>
      </c>
      <c r="B1" s="118" t="s">
        <v>0</v>
      </c>
      <c r="C1" s="118" t="s">
        <v>0</v>
      </c>
      <c r="D1" s="118" t="s">
        <v>0</v>
      </c>
      <c r="E1" s="118" t="s">
        <v>0</v>
      </c>
      <c r="F1" t="s">
        <v>0</v>
      </c>
      <c r="H1" s="118"/>
      <c r="I1" s="118"/>
      <c r="J1" s="118"/>
      <c r="K1" s="118"/>
      <c r="M1" s="118"/>
      <c r="N1" s="118"/>
      <c r="O1" s="118"/>
      <c r="P1" s="118"/>
      <c r="Q1" s="118"/>
      <c r="R1" s="118"/>
    </row>
    <row r="2" spans="1:18" hidden="1" x14ac:dyDescent="0.2">
      <c r="A2" s="240" t="s">
        <v>0</v>
      </c>
      <c r="B2" s="241" t="s">
        <v>180</v>
      </c>
      <c r="C2" s="194">
        <v>1</v>
      </c>
      <c r="D2" s="118"/>
      <c r="E2" s="118"/>
      <c r="H2" s="118"/>
      <c r="I2" s="118"/>
      <c r="J2" s="118"/>
      <c r="K2" s="118"/>
      <c r="M2" s="118"/>
      <c r="N2" s="118"/>
      <c r="O2" s="118"/>
      <c r="P2" s="118"/>
      <c r="Q2" s="118"/>
      <c r="R2" s="118"/>
    </row>
    <row r="3" spans="1:18" hidden="1" x14ac:dyDescent="0.2">
      <c r="A3" s="240" t="s">
        <v>0</v>
      </c>
      <c r="B3" s="118"/>
      <c r="C3" s="118"/>
      <c r="D3" s="118"/>
      <c r="E3" s="118"/>
      <c r="H3" s="118"/>
      <c r="I3" s="118"/>
      <c r="J3" s="118"/>
      <c r="K3" s="118"/>
      <c r="M3" s="118"/>
      <c r="N3" s="118"/>
      <c r="O3" s="118"/>
      <c r="P3" s="118"/>
      <c r="Q3" s="118"/>
      <c r="R3" s="118"/>
    </row>
    <row r="4" spans="1:18" ht="12.75" hidden="1" customHeight="1" thickBot="1" x14ac:dyDescent="0.25">
      <c r="A4" s="240" t="s">
        <v>0</v>
      </c>
      <c r="B4" s="119" t="s">
        <v>271</v>
      </c>
      <c r="C4" s="117"/>
      <c r="D4" s="117"/>
      <c r="E4" s="117"/>
      <c r="H4" s="118"/>
      <c r="I4" s="118"/>
      <c r="J4" s="118"/>
      <c r="K4" s="118"/>
      <c r="M4" s="118"/>
      <c r="N4" s="118"/>
      <c r="O4" s="118"/>
      <c r="P4" s="118"/>
      <c r="Q4" s="118"/>
      <c r="R4" s="118"/>
    </row>
    <row r="5" spans="1:18" ht="12.75" hidden="1" customHeight="1" x14ac:dyDescent="0.2">
      <c r="A5" s="240" t="s">
        <v>0</v>
      </c>
      <c r="B5" s="120"/>
      <c r="C5" s="121" t="s">
        <v>163</v>
      </c>
      <c r="D5" s="121" t="s">
        <v>164</v>
      </c>
      <c r="E5" s="122" t="s">
        <v>172</v>
      </c>
      <c r="H5" s="118"/>
      <c r="I5" s="118"/>
      <c r="J5" s="118"/>
      <c r="K5" s="118"/>
      <c r="M5" s="118"/>
      <c r="N5" s="118"/>
      <c r="O5" s="118"/>
      <c r="P5" s="118"/>
      <c r="Q5" s="118"/>
      <c r="R5" s="118"/>
    </row>
    <row r="6" spans="1:18" ht="12.75" hidden="1" customHeight="1" x14ac:dyDescent="0.2">
      <c r="A6" s="240" t="s">
        <v>0</v>
      </c>
      <c r="B6" s="190" t="s">
        <v>184</v>
      </c>
      <c r="C6" s="123" t="b">
        <f>FinancialSummaryCalc!C$70</f>
        <v>0</v>
      </c>
      <c r="D6" s="123" t="b">
        <f>FinancialSummaryCalc!D$70</f>
        <v>0</v>
      </c>
      <c r="E6" s="124" t="b">
        <f>FinancialSummaryCalc!E$70</f>
        <v>0</v>
      </c>
      <c r="H6" s="118"/>
      <c r="I6" s="118"/>
      <c r="J6" s="118"/>
      <c r="K6" s="118"/>
      <c r="M6" s="118"/>
      <c r="N6" s="118"/>
      <c r="O6" s="118"/>
      <c r="P6" s="118"/>
      <c r="Q6" s="118"/>
      <c r="R6" s="118"/>
    </row>
    <row r="7" spans="1:18" ht="12.75" hidden="1" customHeight="1" x14ac:dyDescent="0.2">
      <c r="A7" s="140" t="s">
        <v>0</v>
      </c>
      <c r="B7" s="190" t="s">
        <v>185</v>
      </c>
      <c r="C7" s="123" t="b">
        <f>FinancialSummaryCalc!C$71</f>
        <v>0</v>
      </c>
      <c r="D7" s="123" t="b">
        <f>FinancialSummaryCalc!D$71</f>
        <v>0</v>
      </c>
      <c r="E7" s="124" t="b">
        <f>FinancialSummaryCalc!E$71</f>
        <v>0</v>
      </c>
      <c r="H7" s="118"/>
      <c r="I7" s="118"/>
      <c r="J7" s="118"/>
      <c r="K7" s="118"/>
      <c r="M7" s="118"/>
      <c r="N7" s="118"/>
      <c r="O7" s="118"/>
      <c r="P7" s="118"/>
      <c r="Q7" s="118"/>
      <c r="R7" s="118"/>
    </row>
    <row r="8" spans="1:18" ht="12.75" hidden="1" customHeight="1" thickBot="1" x14ac:dyDescent="0.25">
      <c r="A8" s="240" t="s">
        <v>0</v>
      </c>
      <c r="B8" s="191" t="s">
        <v>181</v>
      </c>
      <c r="C8" s="211" t="b">
        <f>FinancialSummaryCalc!C$72</f>
        <v>0</v>
      </c>
      <c r="D8" s="211" t="b">
        <f>FinancialSummaryCalc!D$72</f>
        <v>0</v>
      </c>
      <c r="E8" s="212" t="b">
        <f>FinancialSummaryCalc!E$72</f>
        <v>0</v>
      </c>
      <c r="H8" s="118"/>
      <c r="I8" s="118"/>
      <c r="J8" s="118"/>
      <c r="K8" s="118"/>
      <c r="M8" s="118"/>
      <c r="N8" s="118"/>
      <c r="O8" s="118"/>
      <c r="P8" s="118"/>
      <c r="Q8" s="118"/>
      <c r="R8" s="118"/>
    </row>
    <row r="9" spans="1:18" ht="12.75" hidden="1" customHeight="1" x14ac:dyDescent="0.2">
      <c r="A9" s="240" t="s">
        <v>0</v>
      </c>
      <c r="B9" s="117"/>
      <c r="C9" s="117"/>
      <c r="D9" s="117"/>
      <c r="E9" s="117"/>
      <c r="H9" s="118"/>
      <c r="I9" s="118"/>
      <c r="J9" s="118"/>
      <c r="K9" s="118"/>
      <c r="M9" s="118"/>
      <c r="N9" s="118"/>
      <c r="O9" s="118"/>
      <c r="P9" s="118"/>
      <c r="Q9" s="118"/>
      <c r="R9" s="118"/>
    </row>
    <row r="10" spans="1:18" ht="15" hidden="1" customHeight="1" x14ac:dyDescent="0.2">
      <c r="A10" s="240" t="s">
        <v>0</v>
      </c>
      <c r="B10" s="242" t="s">
        <v>272</v>
      </c>
      <c r="C10" s="243"/>
      <c r="D10" s="243"/>
      <c r="E10" s="243"/>
      <c r="H10" s="118"/>
      <c r="I10" s="118"/>
      <c r="J10" s="118"/>
      <c r="K10" s="118"/>
      <c r="M10" s="118"/>
      <c r="N10" s="118"/>
      <c r="O10" s="118"/>
      <c r="P10" s="118"/>
      <c r="Q10" s="118"/>
      <c r="R10" s="118"/>
    </row>
    <row r="11" spans="1:18" ht="12.75" hidden="1" customHeight="1" x14ac:dyDescent="0.2">
      <c r="A11" s="240" t="s">
        <v>0</v>
      </c>
      <c r="B11" s="244"/>
      <c r="C11" s="244"/>
      <c r="D11" s="244"/>
      <c r="E11" s="244"/>
      <c r="H11" s="118"/>
      <c r="I11" s="118"/>
      <c r="J11" s="118"/>
      <c r="K11" s="118"/>
      <c r="M11" s="118"/>
      <c r="N11" s="118"/>
      <c r="O11" s="118"/>
      <c r="P11" s="118"/>
      <c r="Q11" s="118"/>
      <c r="R11" s="118"/>
    </row>
    <row r="12" spans="1:18" ht="12.75" hidden="1" customHeight="1" thickBot="1" x14ac:dyDescent="0.25">
      <c r="A12" s="240" t="s">
        <v>0</v>
      </c>
      <c r="B12" s="119" t="s">
        <v>177</v>
      </c>
      <c r="C12" s="117"/>
      <c r="D12" s="117"/>
      <c r="E12" s="117"/>
      <c r="H12" s="118"/>
      <c r="I12" s="118"/>
      <c r="J12" s="118"/>
      <c r="K12" s="118"/>
      <c r="M12" s="118"/>
      <c r="N12" s="118"/>
      <c r="O12" s="118"/>
      <c r="P12" s="118"/>
      <c r="Q12" s="118"/>
      <c r="R12" s="118"/>
    </row>
    <row r="13" spans="1:18" ht="12.75" hidden="1" customHeight="1" x14ac:dyDescent="0.2">
      <c r="A13" s="240" t="s">
        <v>0</v>
      </c>
      <c r="B13" s="120"/>
      <c r="C13" s="121" t="s">
        <v>163</v>
      </c>
      <c r="D13" s="121" t="s">
        <v>164</v>
      </c>
      <c r="E13" s="122" t="s">
        <v>172</v>
      </c>
      <c r="H13" s="118"/>
      <c r="I13" s="118"/>
      <c r="J13" s="118"/>
      <c r="K13" s="118"/>
      <c r="M13" s="118"/>
      <c r="N13" s="118"/>
      <c r="O13" s="118"/>
      <c r="P13" s="118"/>
      <c r="Q13" s="118"/>
      <c r="R13" s="118"/>
    </row>
    <row r="14" spans="1:18" ht="12.75" hidden="1" customHeight="1" x14ac:dyDescent="0.2">
      <c r="A14" s="240" t="s">
        <v>0</v>
      </c>
      <c r="B14" s="190" t="s">
        <v>169</v>
      </c>
      <c r="C14" s="125" t="str">
        <f>IF(C$6,FinancialSummaryCalc!C$89,"")</f>
        <v/>
      </c>
      <c r="D14" s="125" t="str">
        <f>IF(D$6,FinancialSummaryCalc!D$89,"")</f>
        <v/>
      </c>
      <c r="E14" s="126" t="str">
        <f>IF(E$6,FinancialSummaryCalc!E$89,"")</f>
        <v/>
      </c>
      <c r="H14" s="118"/>
      <c r="I14" s="118"/>
      <c r="J14" s="118"/>
      <c r="K14" s="118"/>
      <c r="M14" s="118"/>
      <c r="N14" s="118"/>
      <c r="O14" s="118"/>
      <c r="P14" s="118"/>
      <c r="Q14" s="118"/>
      <c r="R14" s="118"/>
    </row>
    <row r="15" spans="1:18" ht="12.75" hidden="1" customHeight="1" x14ac:dyDescent="0.2">
      <c r="A15" s="240" t="s">
        <v>0</v>
      </c>
      <c r="B15" s="190" t="s">
        <v>170</v>
      </c>
      <c r="C15" s="125" t="str">
        <f>IF(C$6,FinancialSummaryCalc!C$90,"")</f>
        <v/>
      </c>
      <c r="D15" s="125" t="str">
        <f>IF(D$6,FinancialSummaryCalc!D$90,"")</f>
        <v/>
      </c>
      <c r="E15" s="126" t="str">
        <f>IF(E$6,FinancialSummaryCalc!E$90,"")</f>
        <v/>
      </c>
      <c r="H15" s="118"/>
      <c r="I15" s="118"/>
      <c r="J15" s="118"/>
      <c r="K15" s="118"/>
      <c r="M15" s="118"/>
      <c r="N15" s="118"/>
      <c r="O15" s="118"/>
      <c r="P15" s="118"/>
      <c r="Q15" s="118"/>
      <c r="R15" s="118"/>
    </row>
    <row r="16" spans="1:18" ht="12.75" hidden="1" customHeight="1" thickBot="1" x14ac:dyDescent="0.25">
      <c r="A16" s="240" t="s">
        <v>0</v>
      </c>
      <c r="B16" s="191" t="s">
        <v>6</v>
      </c>
      <c r="C16" s="229" t="str">
        <f>IF(C$6,FinancialSummaryCalc!C$91,"")</f>
        <v/>
      </c>
      <c r="D16" s="229" t="str">
        <f>IF(D$6,FinancialSummaryCalc!D$91,"")</f>
        <v/>
      </c>
      <c r="E16" s="230" t="str">
        <f>IF(E$6,FinancialSummaryCalc!E$91,"")</f>
        <v/>
      </c>
      <c r="H16" s="118"/>
      <c r="I16" s="118"/>
      <c r="J16" s="118"/>
      <c r="K16" s="118"/>
      <c r="M16" s="118"/>
      <c r="N16" s="118"/>
      <c r="O16" s="118"/>
      <c r="P16" s="118"/>
      <c r="Q16" s="118"/>
      <c r="R16" s="118"/>
    </row>
    <row r="17" spans="1:18" ht="12.75" hidden="1" customHeight="1" x14ac:dyDescent="0.2">
      <c r="A17" s="240" t="s">
        <v>0</v>
      </c>
      <c r="B17" s="117"/>
      <c r="C17" s="117"/>
      <c r="D17" s="117"/>
      <c r="E17" s="117"/>
      <c r="H17" s="118"/>
      <c r="I17" s="118"/>
      <c r="J17" s="118"/>
      <c r="K17" s="118"/>
      <c r="M17" s="118"/>
      <c r="N17" s="118"/>
      <c r="O17" s="118"/>
      <c r="P17" s="118"/>
      <c r="Q17" s="118"/>
      <c r="R17" s="118"/>
    </row>
    <row r="18" spans="1:18" ht="12.75" hidden="1" customHeight="1" thickBot="1" x14ac:dyDescent="0.25">
      <c r="A18" s="240" t="s">
        <v>0</v>
      </c>
      <c r="B18" s="119" t="s">
        <v>178</v>
      </c>
      <c r="C18" s="117"/>
      <c r="D18" s="117"/>
      <c r="E18" s="117"/>
      <c r="H18" s="118"/>
      <c r="I18" s="118"/>
      <c r="J18" s="118"/>
      <c r="K18" s="118"/>
      <c r="M18" s="118"/>
      <c r="N18" s="118"/>
      <c r="O18" s="118"/>
      <c r="P18" s="118"/>
      <c r="Q18" s="118"/>
      <c r="R18" s="118"/>
    </row>
    <row r="19" spans="1:18" ht="12.75" hidden="1" customHeight="1" x14ac:dyDescent="0.2">
      <c r="A19" s="240" t="s">
        <v>0</v>
      </c>
      <c r="B19" s="120"/>
      <c r="C19" s="121" t="s">
        <v>163</v>
      </c>
      <c r="D19" s="121" t="s">
        <v>164</v>
      </c>
      <c r="E19" s="122" t="s">
        <v>172</v>
      </c>
      <c r="H19" s="118"/>
      <c r="I19" s="118"/>
      <c r="J19" s="118"/>
      <c r="K19" s="118"/>
      <c r="M19" s="118"/>
      <c r="N19" s="118"/>
      <c r="O19" s="118"/>
      <c r="P19" s="118"/>
      <c r="Q19" s="118"/>
      <c r="R19" s="118"/>
    </row>
    <row r="20" spans="1:18" ht="12.75" hidden="1" customHeight="1" x14ac:dyDescent="0.2">
      <c r="A20" s="240" t="s">
        <v>0</v>
      </c>
      <c r="B20" s="190" t="s">
        <v>169</v>
      </c>
      <c r="C20" s="125" t="str">
        <f>IF(C$7,FinancialSummaryCalc!C$95,"")</f>
        <v/>
      </c>
      <c r="D20" s="125" t="str">
        <f>IF(D$7,FinancialSummaryCalc!D$95,"")</f>
        <v/>
      </c>
      <c r="E20" s="126" t="str">
        <f>IF(E$7,FinancialSummaryCalc!E$95,"")</f>
        <v/>
      </c>
      <c r="H20" s="118"/>
      <c r="I20" s="118"/>
      <c r="J20" s="118"/>
      <c r="K20" s="118"/>
      <c r="M20" s="118"/>
      <c r="N20" s="118"/>
      <c r="O20" s="118"/>
      <c r="P20" s="118"/>
      <c r="Q20" s="118"/>
      <c r="R20" s="118"/>
    </row>
    <row r="21" spans="1:18" ht="12.75" hidden="1" customHeight="1" x14ac:dyDescent="0.2">
      <c r="A21" s="240" t="s">
        <v>0</v>
      </c>
      <c r="B21" s="190" t="s">
        <v>170</v>
      </c>
      <c r="C21" s="125" t="str">
        <f>IF(C$7,FinancialSummaryCalc!C$96,"")</f>
        <v/>
      </c>
      <c r="D21" s="125" t="str">
        <f>IF(D$7,FinancialSummaryCalc!D$96,"")</f>
        <v/>
      </c>
      <c r="E21" s="126" t="str">
        <f>IF(E$7,FinancialSummaryCalc!E$96,"")</f>
        <v/>
      </c>
      <c r="H21" s="118"/>
      <c r="I21" s="118"/>
      <c r="J21" s="118"/>
      <c r="K21" s="118"/>
      <c r="M21" s="118"/>
      <c r="N21" s="118"/>
      <c r="O21" s="118"/>
      <c r="P21" s="118"/>
      <c r="Q21" s="118"/>
      <c r="R21" s="118"/>
    </row>
    <row r="22" spans="1:18" ht="12.75" hidden="1" customHeight="1" thickBot="1" x14ac:dyDescent="0.25">
      <c r="A22" s="240" t="s">
        <v>0</v>
      </c>
      <c r="B22" s="191" t="s">
        <v>6</v>
      </c>
      <c r="C22" s="229" t="str">
        <f>IF(C$7,FinancialSummaryCalc!C$97,"")</f>
        <v/>
      </c>
      <c r="D22" s="229" t="str">
        <f>IF(D$7,FinancialSummaryCalc!D$97,"")</f>
        <v/>
      </c>
      <c r="E22" s="230" t="str">
        <f>IF(E$7,FinancialSummaryCalc!E$97,"")</f>
        <v/>
      </c>
      <c r="H22" s="118"/>
      <c r="I22" s="118"/>
      <c r="J22" s="118"/>
      <c r="K22" s="118"/>
      <c r="M22" s="118"/>
      <c r="N22" s="118"/>
      <c r="O22" s="118"/>
      <c r="P22" s="118"/>
      <c r="Q22" s="118"/>
      <c r="R22" s="118"/>
    </row>
    <row r="23" spans="1:18" ht="12.75" hidden="1" customHeight="1" x14ac:dyDescent="0.2">
      <c r="A23" s="240" t="s">
        <v>0</v>
      </c>
      <c r="B23" s="117"/>
      <c r="C23" s="117"/>
      <c r="D23" s="117"/>
      <c r="E23" s="117"/>
      <c r="H23" s="118"/>
      <c r="I23" s="118"/>
      <c r="J23" s="118"/>
      <c r="K23" s="118"/>
      <c r="M23" s="118"/>
      <c r="N23" s="118"/>
      <c r="O23" s="118"/>
      <c r="P23" s="118"/>
      <c r="Q23" s="118"/>
      <c r="R23" s="118"/>
    </row>
    <row r="24" spans="1:18" ht="12.75" hidden="1" customHeight="1" thickBot="1" x14ac:dyDescent="0.25">
      <c r="A24" s="240" t="s">
        <v>0</v>
      </c>
      <c r="B24" s="119" t="s">
        <v>179</v>
      </c>
      <c r="C24" s="117"/>
      <c r="D24" s="117"/>
      <c r="E24" s="117"/>
      <c r="H24" s="118"/>
      <c r="I24" s="118"/>
      <c r="J24" s="118"/>
      <c r="K24" s="118"/>
      <c r="M24" s="118"/>
      <c r="N24" s="118"/>
      <c r="O24" s="118"/>
      <c r="P24" s="118"/>
      <c r="Q24" s="118"/>
      <c r="R24" s="118"/>
    </row>
    <row r="25" spans="1:18" ht="12.75" hidden="1" customHeight="1" x14ac:dyDescent="0.2">
      <c r="A25" s="240" t="s">
        <v>0</v>
      </c>
      <c r="B25" s="120"/>
      <c r="C25" s="121" t="s">
        <v>163</v>
      </c>
      <c r="D25" s="121" t="s">
        <v>164</v>
      </c>
      <c r="E25" s="122" t="s">
        <v>172</v>
      </c>
      <c r="H25" s="118"/>
      <c r="I25" s="118"/>
      <c r="J25" s="118"/>
      <c r="K25" s="118"/>
      <c r="M25" s="118"/>
      <c r="N25" s="118"/>
      <c r="O25" s="118"/>
      <c r="P25" s="118"/>
      <c r="Q25" s="118"/>
      <c r="R25" s="118"/>
    </row>
    <row r="26" spans="1:18" ht="12.75" hidden="1" customHeight="1" thickBot="1" x14ac:dyDescent="0.25">
      <c r="A26" s="240" t="s">
        <v>0</v>
      </c>
      <c r="B26" s="191" t="s">
        <v>171</v>
      </c>
      <c r="C26" s="127" t="str">
        <f>IF(C$8,FinancialSummaryCalc!C$101,"")</f>
        <v/>
      </c>
      <c r="D26" s="127" t="str">
        <f>IF(D$8,FinancialSummaryCalc!D$101,"")</f>
        <v/>
      </c>
      <c r="E26" s="128" t="str">
        <f>IF(E$8,FinancialSummaryCalc!E$101,"")</f>
        <v/>
      </c>
      <c r="H26" s="118"/>
      <c r="I26" s="118"/>
      <c r="J26" s="118"/>
      <c r="K26" s="118"/>
      <c r="M26" s="118"/>
      <c r="N26" s="118"/>
      <c r="O26" s="118"/>
      <c r="P26" s="118"/>
      <c r="Q26" s="118"/>
      <c r="R26" s="118"/>
    </row>
    <row r="27" spans="1:18" ht="2.4500000000000002" customHeight="1" x14ac:dyDescent="0.2"/>
    <row r="28" spans="1:18" ht="15" customHeight="1" x14ac:dyDescent="0.2">
      <c r="A28" s="240"/>
      <c r="B28" s="118"/>
      <c r="C28" s="118"/>
      <c r="D28" s="118"/>
      <c r="E28" s="118"/>
      <c r="H28" s="118"/>
      <c r="I28" s="118"/>
      <c r="J28" s="118"/>
      <c r="K28" s="118"/>
      <c r="M28" s="118"/>
      <c r="N28" s="118"/>
      <c r="O28" s="118"/>
      <c r="P28" s="118"/>
      <c r="Q28" s="118"/>
      <c r="R28" s="118"/>
    </row>
    <row r="29" spans="1:18" ht="24.95" customHeight="1" x14ac:dyDescent="0.3">
      <c r="A29" s="118"/>
      <c r="B29" s="118"/>
      <c r="C29" s="118"/>
      <c r="D29" s="118"/>
      <c r="E29" s="118"/>
      <c r="H29" s="118"/>
      <c r="I29" s="318" t="s">
        <v>208</v>
      </c>
      <c r="J29" s="118"/>
      <c r="M29" s="319" t="s">
        <v>371</v>
      </c>
      <c r="N29" s="118"/>
      <c r="O29" s="118"/>
      <c r="P29" s="118"/>
      <c r="Q29" s="118"/>
      <c r="R29" s="118"/>
    </row>
    <row r="30" spans="1:18" ht="7.5" customHeight="1" thickBot="1" x14ac:dyDescent="0.25">
      <c r="A30" s="118"/>
      <c r="B30" s="118"/>
      <c r="C30" s="118"/>
      <c r="D30" s="118"/>
      <c r="E30" s="118"/>
      <c r="H30" s="118"/>
      <c r="I30" s="118"/>
      <c r="J30" s="118"/>
      <c r="K30" s="118"/>
      <c r="M30" s="118"/>
      <c r="N30" s="118"/>
      <c r="O30" s="118"/>
      <c r="P30" s="118"/>
      <c r="Q30" s="118"/>
      <c r="R30" s="118"/>
    </row>
    <row r="31" spans="1:18" ht="15" customHeight="1" x14ac:dyDescent="0.2">
      <c r="A31" s="240"/>
      <c r="B31" s="118"/>
      <c r="C31" s="118"/>
      <c r="D31" s="118"/>
      <c r="E31" s="118"/>
      <c r="H31" s="118"/>
      <c r="I31" s="141"/>
      <c r="J31" s="279" t="s">
        <v>33</v>
      </c>
      <c r="K31" s="151"/>
      <c r="L31" s="289"/>
      <c r="M31" s="234" t="s">
        <v>163</v>
      </c>
      <c r="N31" s="287"/>
      <c r="O31" s="234" t="s">
        <v>164</v>
      </c>
      <c r="P31" s="287"/>
      <c r="Q31" s="234" t="s">
        <v>172</v>
      </c>
      <c r="R31" s="142"/>
    </row>
    <row r="32" spans="1:18" ht="5.0999999999999996" customHeight="1" x14ac:dyDescent="0.2">
      <c r="I32" s="262"/>
      <c r="J32" s="263"/>
      <c r="K32" s="263"/>
      <c r="L32" s="273"/>
      <c r="M32" s="263"/>
      <c r="N32" s="263"/>
      <c r="O32" s="263"/>
      <c r="P32" s="263"/>
      <c r="Q32" s="263"/>
      <c r="R32" s="272"/>
    </row>
    <row r="33" spans="1:18" ht="14.1" customHeight="1" x14ac:dyDescent="0.2">
      <c r="A33" s="240"/>
      <c r="B33" s="118"/>
      <c r="C33" s="118"/>
      <c r="D33" s="118"/>
      <c r="E33" s="118"/>
      <c r="H33" s="118"/>
      <c r="I33" s="152"/>
      <c r="J33" s="135" t="s">
        <v>166</v>
      </c>
      <c r="L33" s="273"/>
      <c r="M33" s="291" t="s">
        <v>307</v>
      </c>
      <c r="N33" s="153"/>
      <c r="O33" s="273"/>
      <c r="P33" s="153"/>
      <c r="Q33" s="153"/>
      <c r="R33" s="154"/>
    </row>
    <row r="34" spans="1:18" ht="15" customHeight="1" x14ac:dyDescent="0.2">
      <c r="A34" s="240"/>
      <c r="B34" s="118"/>
      <c r="C34" s="118"/>
      <c r="D34" s="118"/>
      <c r="E34" s="118"/>
      <c r="H34" s="118"/>
      <c r="I34" s="138"/>
      <c r="J34" s="20" t="s">
        <v>8</v>
      </c>
      <c r="K34" s="139"/>
      <c r="L34" s="273"/>
      <c r="M34" s="321"/>
      <c r="N34" s="140"/>
      <c r="O34" s="321"/>
      <c r="P34" s="136"/>
      <c r="Q34" s="322"/>
      <c r="R34" s="137"/>
    </row>
    <row r="35" spans="1:18" ht="15" customHeight="1" x14ac:dyDescent="0.2">
      <c r="A35" s="240"/>
      <c r="B35" s="118"/>
      <c r="C35" s="118"/>
      <c r="D35" s="118"/>
      <c r="E35" s="118"/>
      <c r="H35" s="118"/>
      <c r="I35" s="138"/>
      <c r="J35" s="20" t="s">
        <v>9</v>
      </c>
      <c r="K35" s="139"/>
      <c r="L35" s="273"/>
      <c r="M35" s="321"/>
      <c r="N35" s="140"/>
      <c r="O35" s="321"/>
      <c r="P35" s="136"/>
      <c r="Q35" s="321"/>
      <c r="R35" s="137"/>
    </row>
    <row r="36" spans="1:18" ht="15" customHeight="1" x14ac:dyDescent="0.2">
      <c r="A36" s="240"/>
      <c r="B36" s="118"/>
      <c r="C36" s="118"/>
      <c r="D36" s="118"/>
      <c r="E36" s="118"/>
      <c r="H36" s="118"/>
      <c r="I36" s="23"/>
      <c r="J36" s="20" t="s">
        <v>165</v>
      </c>
      <c r="K36" s="22"/>
      <c r="L36" s="273"/>
      <c r="M36" s="321"/>
      <c r="N36" s="225"/>
      <c r="O36" s="321"/>
      <c r="P36" s="337"/>
      <c r="Q36" s="321"/>
      <c r="R36" s="137"/>
    </row>
    <row r="37" spans="1:18" ht="22.5" customHeight="1" x14ac:dyDescent="0.2">
      <c r="A37" s="240"/>
      <c r="B37" s="118"/>
      <c r="C37" s="118"/>
      <c r="D37" s="118"/>
      <c r="E37" s="118"/>
      <c r="H37" s="118"/>
      <c r="I37" s="23"/>
      <c r="J37" s="20" t="s">
        <v>186</v>
      </c>
      <c r="K37" s="22"/>
      <c r="L37" s="273"/>
      <c r="M37" s="136"/>
      <c r="N37" s="136"/>
      <c r="O37" s="136"/>
      <c r="P37" s="337"/>
      <c r="Q37" s="136"/>
      <c r="R37" s="137"/>
    </row>
    <row r="38" spans="1:18" ht="22.5" customHeight="1" x14ac:dyDescent="0.2">
      <c r="A38" s="240"/>
      <c r="B38" s="118"/>
      <c r="C38" s="118"/>
      <c r="D38" s="118"/>
      <c r="E38" s="118"/>
      <c r="H38" s="118"/>
      <c r="I38" s="23"/>
      <c r="J38" s="19" t="s">
        <v>167</v>
      </c>
      <c r="K38" s="22"/>
      <c r="L38" s="273"/>
      <c r="M38" s="225"/>
      <c r="N38" s="225"/>
      <c r="O38" s="225"/>
      <c r="P38" s="136"/>
      <c r="Q38" s="225"/>
      <c r="R38" s="137"/>
    </row>
    <row r="39" spans="1:18" ht="15" customHeight="1" x14ac:dyDescent="0.2">
      <c r="A39" s="240"/>
      <c r="B39" s="118"/>
      <c r="C39" s="118"/>
      <c r="D39" s="118"/>
      <c r="E39" s="118"/>
      <c r="H39" s="118"/>
      <c r="I39" s="23"/>
      <c r="J39" s="20" t="s">
        <v>7</v>
      </c>
      <c r="K39" s="12"/>
      <c r="L39" s="273"/>
      <c r="M39" s="321"/>
      <c r="N39" s="225"/>
      <c r="O39" s="321"/>
      <c r="P39" s="136"/>
      <c r="Q39" s="321"/>
      <c r="R39" s="137"/>
    </row>
    <row r="40" spans="1:18" ht="22.5" customHeight="1" x14ac:dyDescent="0.2">
      <c r="A40" s="240"/>
      <c r="B40" s="118"/>
      <c r="C40" s="118"/>
      <c r="D40" s="118"/>
      <c r="E40" s="118"/>
      <c r="H40" s="118"/>
      <c r="I40" s="23"/>
      <c r="J40" s="19" t="s">
        <v>168</v>
      </c>
      <c r="K40" s="22"/>
      <c r="L40" s="273"/>
      <c r="M40" s="225"/>
      <c r="N40" s="225"/>
      <c r="O40" s="225"/>
      <c r="P40" s="136"/>
      <c r="Q40" s="225"/>
      <c r="R40" s="137"/>
    </row>
    <row r="41" spans="1:18" ht="15" customHeight="1" x14ac:dyDescent="0.2">
      <c r="A41" s="240"/>
      <c r="B41" s="118"/>
      <c r="C41" s="118"/>
      <c r="D41" s="118"/>
      <c r="E41" s="118"/>
      <c r="H41" s="118"/>
      <c r="I41" s="23"/>
      <c r="J41" s="20" t="s">
        <v>2</v>
      </c>
      <c r="K41" s="12"/>
      <c r="L41" s="273"/>
      <c r="M41" s="321"/>
      <c r="N41" s="225"/>
      <c r="O41" s="321"/>
      <c r="P41" s="136"/>
      <c r="Q41" s="321"/>
      <c r="R41" s="137"/>
    </row>
    <row r="42" spans="1:18" ht="15" customHeight="1" x14ac:dyDescent="0.2">
      <c r="A42" s="240"/>
      <c r="B42" s="118"/>
      <c r="C42" s="118"/>
      <c r="D42" s="118"/>
      <c r="E42" s="118"/>
      <c r="H42" s="118"/>
      <c r="I42" s="23"/>
      <c r="J42" s="20" t="s">
        <v>1</v>
      </c>
      <c r="K42" s="12"/>
      <c r="L42" s="273"/>
      <c r="M42" s="321"/>
      <c r="N42" s="225"/>
      <c r="O42" s="321"/>
      <c r="P42" s="337"/>
      <c r="Q42" s="321"/>
      <c r="R42" s="137"/>
    </row>
    <row r="43" spans="1:18" ht="5.0999999999999996" customHeight="1" x14ac:dyDescent="0.2">
      <c r="A43" s="240"/>
      <c r="B43" s="118"/>
      <c r="C43" s="118"/>
      <c r="D43" s="118"/>
      <c r="E43" s="118"/>
      <c r="H43" s="118"/>
      <c r="I43" s="23"/>
      <c r="J43" s="22"/>
      <c r="K43" s="22"/>
      <c r="L43" s="273"/>
      <c r="M43" s="225"/>
      <c r="N43" s="225"/>
      <c r="O43" s="136"/>
      <c r="P43" s="136"/>
      <c r="Q43" s="136"/>
      <c r="R43" s="137"/>
    </row>
    <row r="44" spans="1:18" ht="15" customHeight="1" x14ac:dyDescent="0.2">
      <c r="A44" s="240"/>
      <c r="B44" s="118"/>
      <c r="C44" s="118"/>
      <c r="D44" s="118"/>
      <c r="E44" s="118"/>
      <c r="H44" s="118"/>
      <c r="I44" s="275"/>
      <c r="J44" s="280" t="str">
        <f>"Summary (income shown " &amp; IF($C$2=1,"before","after") &amp; " tax)"</f>
        <v>Summary (income shown before tax)</v>
      </c>
      <c r="K44" s="276"/>
      <c r="L44" s="288"/>
      <c r="M44" s="277"/>
      <c r="N44" s="277"/>
      <c r="O44" s="277"/>
      <c r="P44" s="277"/>
      <c r="Q44" s="277"/>
      <c r="R44" s="278"/>
    </row>
    <row r="45" spans="1:18" ht="5.0999999999999996" customHeight="1" x14ac:dyDescent="0.2">
      <c r="I45" s="283"/>
      <c r="J45" s="284"/>
      <c r="K45" s="284"/>
      <c r="L45" s="273"/>
      <c r="M45" s="284"/>
      <c r="N45" s="284"/>
      <c r="O45" s="284"/>
      <c r="P45" s="284"/>
      <c r="Q45" s="284"/>
      <c r="R45" s="285"/>
    </row>
    <row r="46" spans="1:18" ht="15" customHeight="1" x14ac:dyDescent="0.2">
      <c r="A46" s="240"/>
      <c r="B46" s="118"/>
      <c r="C46" s="118"/>
      <c r="D46" s="118"/>
      <c r="E46" s="118"/>
      <c r="H46" s="118"/>
      <c r="I46" s="23"/>
      <c r="J46" s="252" t="s">
        <v>215</v>
      </c>
      <c r="K46" s="22"/>
      <c r="L46" s="273"/>
      <c r="M46" s="22"/>
      <c r="N46" s="22"/>
      <c r="O46" s="22"/>
      <c r="P46" s="22"/>
      <c r="Q46" s="22"/>
      <c r="R46" s="143"/>
    </row>
    <row r="47" spans="1:18" ht="15" customHeight="1" x14ac:dyDescent="0.2">
      <c r="A47" s="240"/>
      <c r="B47" s="118"/>
      <c r="C47" s="118"/>
      <c r="D47" s="118"/>
      <c r="E47" s="118"/>
      <c r="H47" s="118"/>
      <c r="I47" s="23"/>
      <c r="J47" s="20" t="s">
        <v>169</v>
      </c>
      <c r="K47" s="22"/>
      <c r="L47" s="273"/>
      <c r="M47" s="323" t="str">
        <f>C14</f>
        <v/>
      </c>
      <c r="N47" s="22"/>
      <c r="O47" s="323" t="str">
        <f>D14</f>
        <v/>
      </c>
      <c r="P47" s="22"/>
      <c r="Q47" s="323" t="str">
        <f>E14</f>
        <v/>
      </c>
      <c r="R47" s="143"/>
    </row>
    <row r="48" spans="1:18" ht="15" customHeight="1" x14ac:dyDescent="0.2">
      <c r="A48" s="240"/>
      <c r="B48" s="118"/>
      <c r="C48" s="118"/>
      <c r="D48" s="118"/>
      <c r="E48" s="118"/>
      <c r="H48" s="118"/>
      <c r="I48" s="23"/>
      <c r="J48" s="20" t="s">
        <v>314</v>
      </c>
      <c r="K48" s="22"/>
      <c r="L48" s="273"/>
      <c r="M48" s="323" t="str">
        <f>C15</f>
        <v/>
      </c>
      <c r="N48" s="22"/>
      <c r="O48" s="323" t="str">
        <f>D15</f>
        <v/>
      </c>
      <c r="P48" s="22"/>
      <c r="Q48" s="323" t="str">
        <f>E15</f>
        <v/>
      </c>
      <c r="R48" s="143"/>
    </row>
    <row r="49" spans="1:18" ht="15" customHeight="1" x14ac:dyDescent="0.2">
      <c r="A49" s="240"/>
      <c r="B49" s="118"/>
      <c r="C49" s="118"/>
      <c r="D49" s="118"/>
      <c r="E49" s="118"/>
      <c r="H49" s="118"/>
      <c r="I49" s="23"/>
      <c r="J49" s="20" t="s">
        <v>6</v>
      </c>
      <c r="K49" s="22"/>
      <c r="L49" s="273"/>
      <c r="M49" s="239" t="str">
        <f>C16</f>
        <v/>
      </c>
      <c r="N49" s="22"/>
      <c r="O49" s="239" t="str">
        <f>D16</f>
        <v/>
      </c>
      <c r="P49" s="22"/>
      <c r="Q49" s="239" t="str">
        <f>E16</f>
        <v/>
      </c>
      <c r="R49" s="143"/>
    </row>
    <row r="50" spans="1:18" ht="22.5" customHeight="1" x14ac:dyDescent="0.2">
      <c r="A50" s="240"/>
      <c r="B50" s="118"/>
      <c r="C50" s="118"/>
      <c r="D50" s="118"/>
      <c r="E50" s="118"/>
      <c r="H50" s="118"/>
      <c r="I50" s="23"/>
      <c r="J50" s="252" t="s">
        <v>216</v>
      </c>
      <c r="K50" s="22"/>
      <c r="L50" s="273"/>
      <c r="M50" s="22"/>
      <c r="N50" s="22"/>
      <c r="O50" s="22"/>
      <c r="P50" s="22"/>
      <c r="Q50" s="22"/>
      <c r="R50" s="143"/>
    </row>
    <row r="51" spans="1:18" ht="15" customHeight="1" x14ac:dyDescent="0.2">
      <c r="A51" s="240"/>
      <c r="B51" s="118"/>
      <c r="C51" s="118"/>
      <c r="D51" s="118"/>
      <c r="E51" s="118"/>
      <c r="H51" s="118"/>
      <c r="I51" s="23"/>
      <c r="J51" s="20" t="s">
        <v>169</v>
      </c>
      <c r="K51" s="22"/>
      <c r="L51" s="273"/>
      <c r="M51" s="323" t="str">
        <f>C20</f>
        <v/>
      </c>
      <c r="N51" s="22"/>
      <c r="O51" s="323" t="str">
        <f>D20</f>
        <v/>
      </c>
      <c r="P51" s="22"/>
      <c r="Q51" s="323" t="str">
        <f>E20</f>
        <v/>
      </c>
      <c r="R51" s="143"/>
    </row>
    <row r="52" spans="1:18" ht="15" customHeight="1" x14ac:dyDescent="0.2">
      <c r="A52" s="240"/>
      <c r="B52" s="118"/>
      <c r="C52" s="118"/>
      <c r="D52" s="118"/>
      <c r="E52" s="118"/>
      <c r="H52" s="118"/>
      <c r="I52" s="23"/>
      <c r="J52" s="20" t="s">
        <v>314</v>
      </c>
      <c r="K52" s="22"/>
      <c r="L52" s="273"/>
      <c r="M52" s="323" t="str">
        <f>C21</f>
        <v/>
      </c>
      <c r="N52" s="22"/>
      <c r="O52" s="323" t="str">
        <f>D21</f>
        <v/>
      </c>
      <c r="P52" s="22"/>
      <c r="Q52" s="323" t="str">
        <f>E21</f>
        <v/>
      </c>
      <c r="R52" s="143"/>
    </row>
    <row r="53" spans="1:18" ht="15" customHeight="1" x14ac:dyDescent="0.2">
      <c r="A53" s="240"/>
      <c r="B53" s="118"/>
      <c r="C53" s="118"/>
      <c r="D53" s="118"/>
      <c r="E53" s="118"/>
      <c r="H53" s="118"/>
      <c r="I53" s="23"/>
      <c r="J53" s="20" t="s">
        <v>6</v>
      </c>
      <c r="K53" s="22"/>
      <c r="L53" s="273"/>
      <c r="M53" s="239" t="str">
        <f>C22</f>
        <v/>
      </c>
      <c r="N53" s="22"/>
      <c r="O53" s="239" t="str">
        <f>D22</f>
        <v/>
      </c>
      <c r="P53" s="22"/>
      <c r="Q53" s="239" t="str">
        <f>E22</f>
        <v/>
      </c>
      <c r="R53" s="143"/>
    </row>
    <row r="54" spans="1:18" ht="24.95" customHeight="1" x14ac:dyDescent="0.2">
      <c r="A54" s="240"/>
      <c r="B54" s="118"/>
      <c r="C54" s="118"/>
      <c r="D54" s="118"/>
      <c r="E54" s="118"/>
      <c r="H54" s="118"/>
      <c r="I54" s="23"/>
      <c r="J54" s="150" t="s">
        <v>171</v>
      </c>
      <c r="K54" s="22"/>
      <c r="L54" s="273"/>
      <c r="M54" s="330" t="str">
        <f>C26</f>
        <v/>
      </c>
      <c r="N54" s="22"/>
      <c r="O54" s="330" t="str">
        <f>D26</f>
        <v/>
      </c>
      <c r="P54" s="22"/>
      <c r="Q54" s="330" t="str">
        <f>E26</f>
        <v/>
      </c>
      <c r="R54" s="143"/>
    </row>
    <row r="55" spans="1:18" ht="5.0999999999999996" customHeight="1" thickBot="1" x14ac:dyDescent="0.25">
      <c r="A55" s="240"/>
      <c r="B55" s="118"/>
      <c r="C55" s="118"/>
      <c r="D55" s="118"/>
      <c r="E55" s="118"/>
      <c r="H55" s="118"/>
      <c r="I55" s="24"/>
      <c r="J55" s="25"/>
      <c r="K55" s="25"/>
      <c r="L55" s="290"/>
      <c r="M55" s="25"/>
      <c r="N55" s="25"/>
      <c r="O55" s="25"/>
      <c r="P55" s="25"/>
      <c r="Q55" s="25"/>
      <c r="R55" s="144"/>
    </row>
    <row r="56" spans="1:18" ht="15" customHeight="1" x14ac:dyDescent="0.2">
      <c r="A56" s="240"/>
      <c r="B56" s="118"/>
      <c r="C56" s="118"/>
      <c r="D56" s="118"/>
      <c r="E56" s="118"/>
      <c r="H56" s="118"/>
      <c r="I56" s="309" t="str">
        <f>shtConfigDMSupport!$B$16 &amp; ", " &amp; shtConfigDMSupport!$B$17</f>
        <v>© Excel Works Ltd, 2010-2017</v>
      </c>
      <c r="K56" s="118"/>
      <c r="M56" s="118"/>
      <c r="N56" s="118"/>
      <c r="O56" s="118"/>
      <c r="P56" s="118"/>
      <c r="Q56" s="292"/>
      <c r="R56" s="310" t="str">
        <f>"Version " &amp; shtConfigDMSupport!$B$14 &amp; " (" &amp; TEXT(shtConfigDMSupport!$B$15,"d mmm yyyy") &amp; ")"</f>
        <v>Version 4.0b (4 Mar 2017)</v>
      </c>
    </row>
  </sheetData>
  <sheetProtection password="E7E7" sheet="1" objects="1" scenarios="1"/>
  <phoneticPr fontId="2" type="noConversion"/>
  <dataValidations count="2">
    <dataValidation type="decimal" operator="greaterThanOrEqual" allowBlank="1" showInputMessage="1" showErrorMessage="1" errorTitle="Invalid Entry" error="Please enter a number greater than or equal to zero" sqref="O34:O36 Q34:Q36 M39 O39 Q39 M41:M42 O41:O42 Q41:Q42 M34:M36">
      <formula1>0</formula1>
    </dataValidation>
    <dataValidation type="custom" allowBlank="1" showInputMessage="1" showErrorMessage="1" errorTitle="No Data Entry" error="Please enter data in cells with green backround" sqref="M37:M38 O37:O38 Q37:Q38 M40:Q40 N34:N39 N41:N42 P34:P39 P41:P42">
      <formula1>LEN(M34)=0</formula1>
    </dataValidation>
  </dataValidations>
  <printOptions horizontalCentered="1"/>
  <pageMargins left="0.39370078740157483" right="0.39370078740157483" top="0.59055118110236227" bottom="0.39370078740157483" header="0.31496062992125984" footer="0.31496062992125984"/>
  <pageSetup paperSize="9" orientation="portrait" horizontalDpi="0"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BeforeTax">
              <controlPr defaultSize="0" autoFill="0" autoLine="0" autoPict="0">
                <anchor moveWithCells="1">
                  <from>
                    <xdr:col>9</xdr:col>
                    <xdr:colOff>1571625</xdr:colOff>
                    <xdr:row>35</xdr:row>
                    <xdr:rowOff>133350</xdr:rowOff>
                  </from>
                  <to>
                    <xdr:col>10</xdr:col>
                    <xdr:colOff>581025</xdr:colOff>
                    <xdr:row>36</xdr:row>
                    <xdr:rowOff>161925</xdr:rowOff>
                  </to>
                </anchor>
              </controlPr>
            </control>
          </mc:Choice>
        </mc:AlternateContent>
        <mc:AlternateContent xmlns:mc="http://schemas.openxmlformats.org/markup-compatibility/2006">
          <mc:Choice Requires="x14">
            <control shapeId="20482" r:id="rId5" name="optAfterTax">
              <controlPr defaultSize="0" autoFill="0" autoLine="0" autoPict="0">
                <anchor moveWithCells="1">
                  <from>
                    <xdr:col>9</xdr:col>
                    <xdr:colOff>1571625</xdr:colOff>
                    <xdr:row>36</xdr:row>
                    <xdr:rowOff>142875</xdr:rowOff>
                  </from>
                  <to>
                    <xdr:col>10</xdr:col>
                    <xdr:colOff>504825</xdr:colOff>
                    <xdr:row>37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FinancialSummaryCalc">
    <pageSetUpPr autoPageBreaks="0" fitToPage="1"/>
  </sheetPr>
  <dimension ref="A1:E103"/>
  <sheetViews>
    <sheetView showRowColHeaders="0" zoomScaleNormal="100" workbookViewId="0"/>
  </sheetViews>
  <sheetFormatPr defaultRowHeight="12.75" x14ac:dyDescent="0.2"/>
  <cols>
    <col min="1" max="1" width="2.7109375" style="2" customWidth="1"/>
    <col min="2" max="2" width="55.7109375" customWidth="1"/>
    <col min="3" max="5" width="15.7109375" customWidth="1"/>
  </cols>
  <sheetData>
    <row r="1" spans="1:5" ht="20.100000000000001" customHeight="1" x14ac:dyDescent="0.2">
      <c r="A1"/>
      <c r="B1" s="254" t="s">
        <v>256</v>
      </c>
    </row>
    <row r="2" spans="1:5" x14ac:dyDescent="0.2">
      <c r="A2"/>
    </row>
    <row r="3" spans="1:5" ht="20.100000000000001" customHeight="1" x14ac:dyDescent="0.2">
      <c r="B3" s="156" t="s">
        <v>252</v>
      </c>
      <c r="C3" s="155"/>
      <c r="D3" s="155"/>
      <c r="E3" s="155"/>
    </row>
    <row r="4" spans="1:5" x14ac:dyDescent="0.2">
      <c r="A4" s="93"/>
      <c r="B4" s="93"/>
      <c r="C4" s="94"/>
      <c r="D4" s="94"/>
      <c r="E4" s="94"/>
    </row>
    <row r="5" spans="1:5" ht="13.5" thickBot="1" x14ac:dyDescent="0.25">
      <c r="A5" s="93"/>
      <c r="B5" s="3" t="s">
        <v>37</v>
      </c>
      <c r="C5" s="93"/>
      <c r="D5" s="93"/>
      <c r="E5" s="93"/>
    </row>
    <row r="6" spans="1:5" x14ac:dyDescent="0.2">
      <c r="A6" s="93"/>
      <c r="B6" s="26" t="s">
        <v>33</v>
      </c>
      <c r="C6" s="27" t="s">
        <v>163</v>
      </c>
      <c r="D6" s="27" t="s">
        <v>164</v>
      </c>
      <c r="E6" s="28" t="s">
        <v>172</v>
      </c>
    </row>
    <row r="7" spans="1:5" x14ac:dyDescent="0.2">
      <c r="A7" s="93"/>
      <c r="B7" s="29" t="s">
        <v>8</v>
      </c>
      <c r="C7" s="30" t="b">
        <f>LEN(TRIM('Financial Summary'!$M$34))=0</f>
        <v>1</v>
      </c>
      <c r="D7" s="30" t="b">
        <f>LEN(TRIM('Financial Summary'!$O$34))=0</f>
        <v>1</v>
      </c>
      <c r="E7" s="31" t="b">
        <f>LEN(TRIM('Financial Summary'!$Q$34))=0</f>
        <v>1</v>
      </c>
    </row>
    <row r="8" spans="1:5" x14ac:dyDescent="0.2">
      <c r="A8" s="93"/>
      <c r="B8" s="32" t="s">
        <v>9</v>
      </c>
      <c r="C8" s="30" t="b">
        <f>LEN(TRIM('Financial Summary'!$M$35))=0</f>
        <v>1</v>
      </c>
      <c r="D8" s="30" t="b">
        <f>LEN(TRIM('Financial Summary'!$O$35))=0</f>
        <v>1</v>
      </c>
      <c r="E8" s="31" t="b">
        <f>LEN(TRIM('Financial Summary'!$Q$35))=0</f>
        <v>1</v>
      </c>
    </row>
    <row r="9" spans="1:5" x14ac:dyDescent="0.2">
      <c r="A9" s="93"/>
      <c r="B9" s="32" t="s">
        <v>165</v>
      </c>
      <c r="C9" s="30" t="b">
        <f>LEN(TRIM('Financial Summary'!$M$36))=0</f>
        <v>1</v>
      </c>
      <c r="D9" s="30" t="b">
        <f>LEN(TRIM('Financial Summary'!$O$36))=0</f>
        <v>1</v>
      </c>
      <c r="E9" s="31" t="b">
        <f>LEN(TRIM('Financial Summary'!$Q$36))=0</f>
        <v>1</v>
      </c>
    </row>
    <row r="10" spans="1:5" x14ac:dyDescent="0.2">
      <c r="A10" s="93"/>
      <c r="B10" s="32" t="s">
        <v>7</v>
      </c>
      <c r="C10" s="30" t="b">
        <f>LEN(TRIM('Financial Summary'!$M$39))=0</f>
        <v>1</v>
      </c>
      <c r="D10" s="30" t="b">
        <f>LEN(TRIM('Financial Summary'!$O$39))=0</f>
        <v>1</v>
      </c>
      <c r="E10" s="31" t="b">
        <f>LEN(TRIM('Financial Summary'!$Q$39))=0</f>
        <v>1</v>
      </c>
    </row>
    <row r="11" spans="1:5" x14ac:dyDescent="0.2">
      <c r="A11" s="93"/>
      <c r="B11" s="32" t="s">
        <v>2</v>
      </c>
      <c r="C11" s="30" t="b">
        <f>LEN(TRIM('Financial Summary'!$M$41))=0</f>
        <v>1</v>
      </c>
      <c r="D11" s="30" t="b">
        <f>LEN(TRIM('Financial Summary'!$O$41))=0</f>
        <v>1</v>
      </c>
      <c r="E11" s="31" t="b">
        <f>LEN(TRIM('Financial Summary'!$Q$41))=0</f>
        <v>1</v>
      </c>
    </row>
    <row r="12" spans="1:5" ht="13.5" thickBot="1" x14ac:dyDescent="0.25">
      <c r="A12" s="93"/>
      <c r="B12" s="33" t="s">
        <v>1</v>
      </c>
      <c r="C12" s="34" t="b">
        <f>LEN(TRIM('Financial Summary'!$M$42))=0</f>
        <v>1</v>
      </c>
      <c r="D12" s="34" t="b">
        <f>LEN(TRIM('Financial Summary'!$O$42))=0</f>
        <v>1</v>
      </c>
      <c r="E12" s="35" t="b">
        <f>LEN(TRIM('Financial Summary'!$Q$42))=0</f>
        <v>1</v>
      </c>
    </row>
    <row r="13" spans="1:5" x14ac:dyDescent="0.2">
      <c r="A13" s="93"/>
      <c r="B13" s="93"/>
      <c r="C13" s="93"/>
      <c r="D13" s="93"/>
      <c r="E13" s="93"/>
    </row>
    <row r="14" spans="1:5" ht="13.5" thickBot="1" x14ac:dyDescent="0.25">
      <c r="A14" s="93"/>
      <c r="B14" s="3" t="s">
        <v>38</v>
      </c>
      <c r="C14" s="93"/>
      <c r="D14" s="93"/>
      <c r="E14" s="93"/>
    </row>
    <row r="15" spans="1:5" x14ac:dyDescent="0.2">
      <c r="A15" s="93"/>
      <c r="B15" s="26" t="s">
        <v>33</v>
      </c>
      <c r="C15" s="27" t="s">
        <v>163</v>
      </c>
      <c r="D15" s="27" t="s">
        <v>164</v>
      </c>
      <c r="E15" s="28" t="s">
        <v>172</v>
      </c>
    </row>
    <row r="16" spans="1:5" x14ac:dyDescent="0.2">
      <c r="A16" s="93"/>
      <c r="B16" s="29" t="s">
        <v>8</v>
      </c>
      <c r="C16" s="36">
        <f>IF(C7,0,'Financial Summary'!$M$34)</f>
        <v>0</v>
      </c>
      <c r="D16" s="36">
        <f>IF(D7,0,'Financial Summary'!$O$34)</f>
        <v>0</v>
      </c>
      <c r="E16" s="37">
        <f>IF(E7,0,'Financial Summary'!$Q$34)</f>
        <v>0</v>
      </c>
    </row>
    <row r="17" spans="1:5" x14ac:dyDescent="0.2">
      <c r="A17" s="93"/>
      <c r="B17" s="32" t="s">
        <v>9</v>
      </c>
      <c r="C17" s="36">
        <f>IF(C8,0,'Financial Summary'!$M$35)</f>
        <v>0</v>
      </c>
      <c r="D17" s="36">
        <f>IF(D8,0,'Financial Summary'!$O$35)</f>
        <v>0</v>
      </c>
      <c r="E17" s="37">
        <f>IF(E8,0,'Financial Summary'!$Q$35)</f>
        <v>0</v>
      </c>
    </row>
    <row r="18" spans="1:5" x14ac:dyDescent="0.2">
      <c r="A18" s="93"/>
      <c r="B18" s="32" t="s">
        <v>165</v>
      </c>
      <c r="C18" s="36">
        <f>IF(C9,0,'Financial Summary'!$M$36)</f>
        <v>0</v>
      </c>
      <c r="D18" s="36">
        <f>IF(D9,0,'Financial Summary'!$O$36)</f>
        <v>0</v>
      </c>
      <c r="E18" s="37">
        <f>IF(E9,0,'Financial Summary'!$Q$36)</f>
        <v>0</v>
      </c>
    </row>
    <row r="19" spans="1:5" x14ac:dyDescent="0.2">
      <c r="A19" s="93"/>
      <c r="B19" s="32" t="s">
        <v>7</v>
      </c>
      <c r="C19" s="36">
        <f>IF(C10,0,'Financial Summary'!$M$39)</f>
        <v>0</v>
      </c>
      <c r="D19" s="36">
        <f>IF(D10,0,'Financial Summary'!$O$39)</f>
        <v>0</v>
      </c>
      <c r="E19" s="37">
        <f>IF(E10,0,'Financial Summary'!$Q$39)</f>
        <v>0</v>
      </c>
    </row>
    <row r="20" spans="1:5" x14ac:dyDescent="0.2">
      <c r="A20" s="93"/>
      <c r="B20" s="32" t="s">
        <v>2</v>
      </c>
      <c r="C20" s="36">
        <f>IF(C11,0,'Financial Summary'!$M$41)</f>
        <v>0</v>
      </c>
      <c r="D20" s="36">
        <f>IF(D11,0,'Financial Summary'!$O$41)</f>
        <v>0</v>
      </c>
      <c r="E20" s="37">
        <f>IF(E11,0,'Financial Summary'!$Q$41)</f>
        <v>0</v>
      </c>
    </row>
    <row r="21" spans="1:5" ht="13.5" thickBot="1" x14ac:dyDescent="0.25">
      <c r="A21" s="93"/>
      <c r="B21" s="33" t="s">
        <v>1</v>
      </c>
      <c r="C21" s="38">
        <f>IF(C12,0,'Financial Summary'!$M$42)</f>
        <v>0</v>
      </c>
      <c r="D21" s="38">
        <f>IF(D12,0,'Financial Summary'!$O$42)</f>
        <v>0</v>
      </c>
      <c r="E21" s="39">
        <f>IF(E12,0,'Financial Summary'!$Q$42)</f>
        <v>0</v>
      </c>
    </row>
    <row r="22" spans="1:5" x14ac:dyDescent="0.2">
      <c r="A22" s="93"/>
      <c r="B22" s="93"/>
      <c r="C22" s="93"/>
      <c r="D22" s="93"/>
      <c r="E22" s="93"/>
    </row>
    <row r="23" spans="1:5" ht="13.5" thickBot="1" x14ac:dyDescent="0.25">
      <c r="A23" s="93"/>
      <c r="B23" s="3" t="s">
        <v>39</v>
      </c>
      <c r="C23" s="93"/>
      <c r="D23" s="93"/>
      <c r="E23" s="93"/>
    </row>
    <row r="24" spans="1:5" x14ac:dyDescent="0.2">
      <c r="A24" s="93"/>
      <c r="B24" s="26" t="s">
        <v>33</v>
      </c>
      <c r="C24" s="27" t="s">
        <v>163</v>
      </c>
      <c r="D24" s="27" t="s">
        <v>164</v>
      </c>
      <c r="E24" s="28" t="s">
        <v>172</v>
      </c>
    </row>
    <row r="25" spans="1:5" x14ac:dyDescent="0.2">
      <c r="A25" s="93"/>
      <c r="B25" s="29" t="s">
        <v>8</v>
      </c>
      <c r="C25" s="36" t="b">
        <f t="shared" ref="C25:E28" si="0">ISNUMBER(C16)</f>
        <v>1</v>
      </c>
      <c r="D25" s="36" t="b">
        <f t="shared" si="0"/>
        <v>1</v>
      </c>
      <c r="E25" s="37" t="b">
        <f t="shared" si="0"/>
        <v>1</v>
      </c>
    </row>
    <row r="26" spans="1:5" x14ac:dyDescent="0.2">
      <c r="A26" s="93"/>
      <c r="B26" s="32" t="s">
        <v>9</v>
      </c>
      <c r="C26" s="36" t="b">
        <f t="shared" si="0"/>
        <v>1</v>
      </c>
      <c r="D26" s="36" t="b">
        <f t="shared" si="0"/>
        <v>1</v>
      </c>
      <c r="E26" s="37" t="b">
        <f t="shared" si="0"/>
        <v>1</v>
      </c>
    </row>
    <row r="27" spans="1:5" x14ac:dyDescent="0.2">
      <c r="A27" s="93"/>
      <c r="B27" s="32" t="s">
        <v>165</v>
      </c>
      <c r="C27" s="36" t="b">
        <f t="shared" si="0"/>
        <v>1</v>
      </c>
      <c r="D27" s="36" t="b">
        <f t="shared" si="0"/>
        <v>1</v>
      </c>
      <c r="E27" s="37" t="b">
        <f t="shared" si="0"/>
        <v>1</v>
      </c>
    </row>
    <row r="28" spans="1:5" x14ac:dyDescent="0.2">
      <c r="A28" s="93"/>
      <c r="B28" s="32" t="s">
        <v>7</v>
      </c>
      <c r="C28" s="36" t="b">
        <f t="shared" si="0"/>
        <v>1</v>
      </c>
      <c r="D28" s="36" t="b">
        <f t="shared" si="0"/>
        <v>1</v>
      </c>
      <c r="E28" s="37" t="b">
        <f t="shared" si="0"/>
        <v>1</v>
      </c>
    </row>
    <row r="29" spans="1:5" x14ac:dyDescent="0.2">
      <c r="A29" s="93"/>
      <c r="B29" s="32" t="s">
        <v>2</v>
      </c>
      <c r="C29" s="36" t="b">
        <f t="shared" ref="C29:E30" si="1">ISNUMBER(C20)</f>
        <v>1</v>
      </c>
      <c r="D29" s="36" t="b">
        <f t="shared" si="1"/>
        <v>1</v>
      </c>
      <c r="E29" s="37" t="b">
        <f t="shared" si="1"/>
        <v>1</v>
      </c>
    </row>
    <row r="30" spans="1:5" ht="13.5" thickBot="1" x14ac:dyDescent="0.25">
      <c r="A30" s="93"/>
      <c r="B30" s="33" t="s">
        <v>1</v>
      </c>
      <c r="C30" s="38" t="b">
        <f t="shared" si="1"/>
        <v>1</v>
      </c>
      <c r="D30" s="38" t="b">
        <f t="shared" si="1"/>
        <v>1</v>
      </c>
      <c r="E30" s="39" t="b">
        <f t="shared" si="1"/>
        <v>1</v>
      </c>
    </row>
    <row r="31" spans="1:5" x14ac:dyDescent="0.2">
      <c r="A31" s="93"/>
      <c r="B31" s="93"/>
      <c r="C31" s="93"/>
      <c r="D31" s="93"/>
      <c r="E31" s="93"/>
    </row>
    <row r="32" spans="1:5" ht="13.5" thickBot="1" x14ac:dyDescent="0.25">
      <c r="A32" s="93"/>
      <c r="B32" s="3" t="s">
        <v>173</v>
      </c>
      <c r="C32" s="93"/>
      <c r="D32" s="93"/>
      <c r="E32" s="93"/>
    </row>
    <row r="33" spans="1:5" x14ac:dyDescent="0.2">
      <c r="A33" s="93"/>
      <c r="B33" s="146" t="s">
        <v>33</v>
      </c>
      <c r="C33" s="147" t="s">
        <v>163</v>
      </c>
      <c r="D33" s="147" t="s">
        <v>164</v>
      </c>
      <c r="E33" s="148" t="s">
        <v>172</v>
      </c>
    </row>
    <row r="34" spans="1:5" x14ac:dyDescent="0.2">
      <c r="A34" s="93"/>
      <c r="B34" s="29" t="s">
        <v>8</v>
      </c>
      <c r="C34" s="36">
        <f t="shared" ref="C34:E37" si="2">IF(C25,C16,0)</f>
        <v>0</v>
      </c>
      <c r="D34" s="36">
        <f t="shared" si="2"/>
        <v>0</v>
      </c>
      <c r="E34" s="37">
        <f t="shared" si="2"/>
        <v>0</v>
      </c>
    </row>
    <row r="35" spans="1:5" x14ac:dyDescent="0.2">
      <c r="A35" s="93"/>
      <c r="B35" s="32" t="s">
        <v>9</v>
      </c>
      <c r="C35" s="36">
        <f t="shared" si="2"/>
        <v>0</v>
      </c>
      <c r="D35" s="36">
        <f t="shared" si="2"/>
        <v>0</v>
      </c>
      <c r="E35" s="37">
        <f t="shared" si="2"/>
        <v>0</v>
      </c>
    </row>
    <row r="36" spans="1:5" x14ac:dyDescent="0.2">
      <c r="A36" s="93"/>
      <c r="B36" s="32" t="s">
        <v>165</v>
      </c>
      <c r="C36" s="36">
        <f t="shared" si="2"/>
        <v>0</v>
      </c>
      <c r="D36" s="36">
        <f t="shared" si="2"/>
        <v>0</v>
      </c>
      <c r="E36" s="37">
        <f t="shared" si="2"/>
        <v>0</v>
      </c>
    </row>
    <row r="37" spans="1:5" x14ac:dyDescent="0.2">
      <c r="A37" s="93"/>
      <c r="B37" s="32" t="s">
        <v>7</v>
      </c>
      <c r="C37" s="36">
        <f t="shared" si="2"/>
        <v>0</v>
      </c>
      <c r="D37" s="36">
        <f t="shared" si="2"/>
        <v>0</v>
      </c>
      <c r="E37" s="37">
        <f t="shared" si="2"/>
        <v>0</v>
      </c>
    </row>
    <row r="38" spans="1:5" x14ac:dyDescent="0.2">
      <c r="A38" s="93"/>
      <c r="B38" s="32" t="s">
        <v>2</v>
      </c>
      <c r="C38" s="36">
        <f t="shared" ref="C38:E39" si="3">IF(C29,C20,0)</f>
        <v>0</v>
      </c>
      <c r="D38" s="36">
        <f t="shared" si="3"/>
        <v>0</v>
      </c>
      <c r="E38" s="37">
        <f t="shared" si="3"/>
        <v>0</v>
      </c>
    </row>
    <row r="39" spans="1:5" ht="13.5" thickBot="1" x14ac:dyDescent="0.25">
      <c r="A39" s="93"/>
      <c r="B39" s="33" t="s">
        <v>1</v>
      </c>
      <c r="C39" s="38">
        <f t="shared" si="3"/>
        <v>0</v>
      </c>
      <c r="D39" s="38">
        <f t="shared" si="3"/>
        <v>0</v>
      </c>
      <c r="E39" s="39">
        <f t="shared" si="3"/>
        <v>0</v>
      </c>
    </row>
    <row r="40" spans="1:5" x14ac:dyDescent="0.2">
      <c r="A40" s="93"/>
      <c r="B40" s="93"/>
      <c r="C40" s="210"/>
      <c r="D40" s="93"/>
      <c r="E40" s="93"/>
    </row>
    <row r="41" spans="1:5" ht="13.5" thickBot="1" x14ac:dyDescent="0.25">
      <c r="A41" s="93"/>
      <c r="B41" s="3" t="s">
        <v>237</v>
      </c>
      <c r="C41" s="93"/>
      <c r="D41" s="93"/>
      <c r="E41" s="93"/>
    </row>
    <row r="42" spans="1:5" x14ac:dyDescent="0.2">
      <c r="A42" s="93"/>
      <c r="B42" s="26" t="s">
        <v>33</v>
      </c>
      <c r="C42" s="27" t="s">
        <v>163</v>
      </c>
      <c r="D42" s="27" t="s">
        <v>164</v>
      </c>
      <c r="E42" s="28" t="s">
        <v>172</v>
      </c>
    </row>
    <row r="43" spans="1:5" x14ac:dyDescent="0.2">
      <c r="A43" s="93"/>
      <c r="B43" s="29" t="s">
        <v>8</v>
      </c>
      <c r="C43" s="36" t="b">
        <f>C34&gt;0</f>
        <v>0</v>
      </c>
      <c r="D43" s="36" t="b">
        <f>D34&gt;0</f>
        <v>0</v>
      </c>
      <c r="E43" s="37" t="b">
        <f>E34&gt;0</f>
        <v>0</v>
      </c>
    </row>
    <row r="44" spans="1:5" x14ac:dyDescent="0.2">
      <c r="A44" s="93"/>
      <c r="B44" s="32" t="s">
        <v>9</v>
      </c>
      <c r="C44" s="36" t="b">
        <f t="shared" ref="C44:E45" si="4">IF(AND(NOT(C8),C26),C35&gt;=0,FALSE)</f>
        <v>0</v>
      </c>
      <c r="D44" s="36" t="b">
        <f t="shared" si="4"/>
        <v>0</v>
      </c>
      <c r="E44" s="37" t="b">
        <f t="shared" si="4"/>
        <v>0</v>
      </c>
    </row>
    <row r="45" spans="1:5" x14ac:dyDescent="0.2">
      <c r="A45" s="93"/>
      <c r="B45" s="32" t="s">
        <v>165</v>
      </c>
      <c r="C45" s="36" t="b">
        <f t="shared" si="4"/>
        <v>0</v>
      </c>
      <c r="D45" s="36" t="b">
        <f t="shared" si="4"/>
        <v>0</v>
      </c>
      <c r="E45" s="37" t="b">
        <f t="shared" si="4"/>
        <v>0</v>
      </c>
    </row>
    <row r="46" spans="1:5" x14ac:dyDescent="0.2">
      <c r="A46" s="93"/>
      <c r="B46" s="32" t="s">
        <v>7</v>
      </c>
      <c r="C46" s="36" t="b">
        <f t="shared" ref="C46:E48" si="5">IF(C28,C37&gt;=0,FALSE)</f>
        <v>1</v>
      </c>
      <c r="D46" s="36" t="b">
        <f t="shared" si="5"/>
        <v>1</v>
      </c>
      <c r="E46" s="37" t="b">
        <f t="shared" si="5"/>
        <v>1</v>
      </c>
    </row>
    <row r="47" spans="1:5" x14ac:dyDescent="0.2">
      <c r="A47" s="93"/>
      <c r="B47" s="32" t="s">
        <v>2</v>
      </c>
      <c r="C47" s="36" t="b">
        <f t="shared" si="5"/>
        <v>1</v>
      </c>
      <c r="D47" s="36" t="b">
        <f t="shared" si="5"/>
        <v>1</v>
      </c>
      <c r="E47" s="37" t="b">
        <f t="shared" si="5"/>
        <v>1</v>
      </c>
    </row>
    <row r="48" spans="1:5" ht="13.5" thickBot="1" x14ac:dyDescent="0.25">
      <c r="A48" s="93"/>
      <c r="B48" s="33" t="s">
        <v>1</v>
      </c>
      <c r="C48" s="38" t="b">
        <f t="shared" si="5"/>
        <v>1</v>
      </c>
      <c r="D48" s="38" t="b">
        <f t="shared" si="5"/>
        <v>1</v>
      </c>
      <c r="E48" s="39" t="b">
        <f t="shared" si="5"/>
        <v>1</v>
      </c>
    </row>
    <row r="49" spans="1:5" x14ac:dyDescent="0.2">
      <c r="A49" s="93"/>
      <c r="B49" s="93"/>
      <c r="C49" s="93"/>
      <c r="D49" s="93"/>
      <c r="E49" s="93"/>
    </row>
    <row r="50" spans="1:5" ht="13.5" thickBot="1" x14ac:dyDescent="0.25">
      <c r="A50" s="93"/>
      <c r="B50" s="3" t="s">
        <v>50</v>
      </c>
      <c r="C50" s="93"/>
      <c r="D50" s="93"/>
      <c r="E50" s="93"/>
    </row>
    <row r="51" spans="1:5" x14ac:dyDescent="0.2">
      <c r="A51" s="93"/>
      <c r="B51" s="26" t="s">
        <v>33</v>
      </c>
      <c r="C51" s="27" t="s">
        <v>163</v>
      </c>
      <c r="D51" s="27" t="s">
        <v>164</v>
      </c>
      <c r="E51" s="28" t="s">
        <v>172</v>
      </c>
    </row>
    <row r="52" spans="1:5" x14ac:dyDescent="0.2">
      <c r="A52" s="93"/>
      <c r="B52" s="29" t="s">
        <v>8</v>
      </c>
      <c r="C52" s="36" t="b">
        <f>TRUE</f>
        <v>1</v>
      </c>
      <c r="D52" s="36" t="b">
        <f>TRUE</f>
        <v>1</v>
      </c>
      <c r="E52" s="37" t="b">
        <f>TRUE</f>
        <v>1</v>
      </c>
    </row>
    <row r="53" spans="1:5" x14ac:dyDescent="0.2">
      <c r="A53" s="93"/>
      <c r="B53" s="32" t="s">
        <v>9</v>
      </c>
      <c r="C53" s="36" t="b">
        <f>TRUE</f>
        <v>1</v>
      </c>
      <c r="D53" s="36" t="b">
        <f>TRUE</f>
        <v>1</v>
      </c>
      <c r="E53" s="37" t="b">
        <f>TRUE</f>
        <v>1</v>
      </c>
    </row>
    <row r="54" spans="1:5" x14ac:dyDescent="0.2">
      <c r="A54" s="93"/>
      <c r="B54" s="32" t="s">
        <v>165</v>
      </c>
      <c r="C54" s="36" t="b">
        <f>TRUE</f>
        <v>1</v>
      </c>
      <c r="D54" s="36" t="b">
        <f>TRUE</f>
        <v>1</v>
      </c>
      <c r="E54" s="37" t="b">
        <f>TRUE</f>
        <v>1</v>
      </c>
    </row>
    <row r="55" spans="1:5" x14ac:dyDescent="0.2">
      <c r="A55" s="93"/>
      <c r="B55" s="32" t="s">
        <v>7</v>
      </c>
      <c r="C55" s="36" t="b">
        <f>TRUE</f>
        <v>1</v>
      </c>
      <c r="D55" s="36" t="b">
        <f>TRUE</f>
        <v>1</v>
      </c>
      <c r="E55" s="37" t="b">
        <f>TRUE</f>
        <v>1</v>
      </c>
    </row>
    <row r="56" spans="1:5" x14ac:dyDescent="0.2">
      <c r="A56" s="93"/>
      <c r="B56" s="32" t="s">
        <v>2</v>
      </c>
      <c r="C56" s="36" t="b">
        <f>TRUE</f>
        <v>1</v>
      </c>
      <c r="D56" s="36" t="b">
        <f>TRUE</f>
        <v>1</v>
      </c>
      <c r="E56" s="37" t="b">
        <f>TRUE</f>
        <v>1</v>
      </c>
    </row>
    <row r="57" spans="1:5" ht="13.5" thickBot="1" x14ac:dyDescent="0.25">
      <c r="A57" s="93"/>
      <c r="B57" s="33" t="s">
        <v>1</v>
      </c>
      <c r="C57" s="38" t="b">
        <f>TRUE</f>
        <v>1</v>
      </c>
      <c r="D57" s="38" t="b">
        <f>TRUE</f>
        <v>1</v>
      </c>
      <c r="E57" s="39" t="b">
        <f>TRUE</f>
        <v>1</v>
      </c>
    </row>
    <row r="58" spans="1:5" x14ac:dyDescent="0.2">
      <c r="A58" s="93"/>
      <c r="B58" s="93"/>
      <c r="C58" s="93"/>
      <c r="D58" s="93"/>
      <c r="E58" s="93"/>
    </row>
    <row r="59" spans="1:5" ht="13.5" thickBot="1" x14ac:dyDescent="0.25">
      <c r="A59" s="93"/>
      <c r="B59" s="3" t="s">
        <v>41</v>
      </c>
      <c r="C59" s="93"/>
      <c r="D59" s="93"/>
      <c r="E59" s="93"/>
    </row>
    <row r="60" spans="1:5" x14ac:dyDescent="0.2">
      <c r="A60" s="93"/>
      <c r="B60" s="26" t="s">
        <v>33</v>
      </c>
      <c r="C60" s="27" t="s">
        <v>163</v>
      </c>
      <c r="D60" s="27" t="s">
        <v>164</v>
      </c>
      <c r="E60" s="28" t="s">
        <v>172</v>
      </c>
    </row>
    <row r="61" spans="1:5" x14ac:dyDescent="0.2">
      <c r="A61" s="93"/>
      <c r="B61" s="29" t="s">
        <v>8</v>
      </c>
      <c r="C61" s="36" t="b">
        <f t="shared" ref="C61:E66" si="6">AND(C43,C52)</f>
        <v>0</v>
      </c>
      <c r="D61" s="36" t="b">
        <f t="shared" si="6"/>
        <v>0</v>
      </c>
      <c r="E61" s="37" t="b">
        <f t="shared" si="6"/>
        <v>0</v>
      </c>
    </row>
    <row r="62" spans="1:5" x14ac:dyDescent="0.2">
      <c r="A62" s="93"/>
      <c r="B62" s="32" t="s">
        <v>9</v>
      </c>
      <c r="C62" s="36" t="b">
        <f t="shared" si="6"/>
        <v>0</v>
      </c>
      <c r="D62" s="36" t="b">
        <f t="shared" si="6"/>
        <v>0</v>
      </c>
      <c r="E62" s="37" t="b">
        <f t="shared" si="6"/>
        <v>0</v>
      </c>
    </row>
    <row r="63" spans="1:5" x14ac:dyDescent="0.2">
      <c r="A63" s="93"/>
      <c r="B63" s="32" t="s">
        <v>165</v>
      </c>
      <c r="C63" s="36" t="b">
        <f t="shared" si="6"/>
        <v>0</v>
      </c>
      <c r="D63" s="36" t="b">
        <f t="shared" si="6"/>
        <v>0</v>
      </c>
      <c r="E63" s="37" t="b">
        <f t="shared" si="6"/>
        <v>0</v>
      </c>
    </row>
    <row r="64" spans="1:5" x14ac:dyDescent="0.2">
      <c r="A64" s="93"/>
      <c r="B64" s="32" t="s">
        <v>7</v>
      </c>
      <c r="C64" s="36" t="b">
        <f t="shared" si="6"/>
        <v>1</v>
      </c>
      <c r="D64" s="36" t="b">
        <f t="shared" si="6"/>
        <v>1</v>
      </c>
      <c r="E64" s="37" t="b">
        <f t="shared" si="6"/>
        <v>1</v>
      </c>
    </row>
    <row r="65" spans="1:5" x14ac:dyDescent="0.2">
      <c r="A65" s="93"/>
      <c r="B65" s="32" t="s">
        <v>2</v>
      </c>
      <c r="C65" s="36" t="b">
        <f t="shared" si="6"/>
        <v>1</v>
      </c>
      <c r="D65" s="36" t="b">
        <f t="shared" si="6"/>
        <v>1</v>
      </c>
      <c r="E65" s="37" t="b">
        <f t="shared" si="6"/>
        <v>1</v>
      </c>
    </row>
    <row r="66" spans="1:5" ht="13.5" thickBot="1" x14ac:dyDescent="0.25">
      <c r="A66" s="93"/>
      <c r="B66" s="33" t="s">
        <v>1</v>
      </c>
      <c r="C66" s="38" t="b">
        <f t="shared" si="6"/>
        <v>1</v>
      </c>
      <c r="D66" s="38" t="b">
        <f t="shared" si="6"/>
        <v>1</v>
      </c>
      <c r="E66" s="39" t="b">
        <f t="shared" si="6"/>
        <v>1</v>
      </c>
    </row>
    <row r="67" spans="1:5" x14ac:dyDescent="0.2">
      <c r="A67" s="93"/>
      <c r="B67" s="93"/>
      <c r="C67" s="93"/>
      <c r="D67" s="93"/>
      <c r="E67" s="93"/>
    </row>
    <row r="68" spans="1:5" ht="13.5" thickBot="1" x14ac:dyDescent="0.25">
      <c r="A68" s="93"/>
      <c r="B68" s="3" t="s">
        <v>174</v>
      </c>
      <c r="C68" s="93"/>
      <c r="D68" s="93"/>
      <c r="E68" s="93"/>
    </row>
    <row r="69" spans="1:5" x14ac:dyDescent="0.2">
      <c r="A69" s="93"/>
      <c r="B69" s="96"/>
      <c r="C69" s="27" t="s">
        <v>163</v>
      </c>
      <c r="D69" s="27" t="s">
        <v>164</v>
      </c>
      <c r="E69" s="28" t="s">
        <v>172</v>
      </c>
    </row>
    <row r="70" spans="1:5" x14ac:dyDescent="0.2">
      <c r="A70" s="93"/>
      <c r="B70" s="41" t="s">
        <v>182</v>
      </c>
      <c r="C70" s="36" t="b">
        <f>AND(C61,C64)</f>
        <v>0</v>
      </c>
      <c r="D70" s="36" t="b">
        <f>AND(D61,D64)</f>
        <v>0</v>
      </c>
      <c r="E70" s="37" t="b">
        <f>AND(E61,E64)</f>
        <v>0</v>
      </c>
    </row>
    <row r="71" spans="1:5" x14ac:dyDescent="0.2">
      <c r="A71" s="93"/>
      <c r="B71" s="41" t="s">
        <v>183</v>
      </c>
      <c r="C71" s="36" t="b">
        <f>AND(C70,OR(C62:C63),C64)</f>
        <v>0</v>
      </c>
      <c r="D71" s="36" t="b">
        <f>AND(D70,OR(D62:D63),D64)</f>
        <v>0</v>
      </c>
      <c r="E71" s="37" t="b">
        <f>AND(E70,OR(E62:E63),E64)</f>
        <v>0</v>
      </c>
    </row>
    <row r="72" spans="1:5" ht="13.5" thickBot="1" x14ac:dyDescent="0.25">
      <c r="A72" s="93"/>
      <c r="B72" s="42" t="s">
        <v>175</v>
      </c>
      <c r="C72" s="38" t="b">
        <f>AND(NOT(AND(C11:C12)),C65:C66)</f>
        <v>0</v>
      </c>
      <c r="D72" s="38" t="b">
        <f>AND(NOT(AND(D11:D12)),D65:D66)</f>
        <v>0</v>
      </c>
      <c r="E72" s="39" t="b">
        <f>AND(NOT(AND(E11:E12)),E65:E66)</f>
        <v>0</v>
      </c>
    </row>
    <row r="73" spans="1:5" x14ac:dyDescent="0.2">
      <c r="A73" s="93"/>
      <c r="B73" s="93"/>
      <c r="C73" s="93"/>
      <c r="D73" s="93"/>
      <c r="E73" s="93"/>
    </row>
    <row r="74" spans="1:5" ht="20.100000000000001" customHeight="1" x14ac:dyDescent="0.2">
      <c r="B74" s="156" t="s">
        <v>251</v>
      </c>
      <c r="C74" s="155"/>
      <c r="D74" s="155"/>
      <c r="E74" s="155"/>
    </row>
    <row r="75" spans="1:5" ht="12.75" customHeight="1" x14ac:dyDescent="0.2"/>
    <row r="76" spans="1:5" ht="13.5" thickBot="1" x14ac:dyDescent="0.25">
      <c r="A76" s="93"/>
      <c r="B76" s="3" t="s">
        <v>176</v>
      </c>
      <c r="C76" s="94"/>
      <c r="D76" s="94"/>
      <c r="E76" s="94"/>
    </row>
    <row r="77" spans="1:5" x14ac:dyDescent="0.2">
      <c r="A77" s="93"/>
      <c r="B77" s="96"/>
      <c r="C77" s="27" t="s">
        <v>163</v>
      </c>
      <c r="D77" s="27" t="s">
        <v>164</v>
      </c>
      <c r="E77" s="28" t="s">
        <v>172</v>
      </c>
    </row>
    <row r="78" spans="1:5" x14ac:dyDescent="0.2">
      <c r="A78" s="93"/>
      <c r="B78" s="46" t="s">
        <v>8</v>
      </c>
      <c r="C78" s="51">
        <f>IF(C$61,C$34,0)</f>
        <v>0</v>
      </c>
      <c r="D78" s="51">
        <f>IF(D$61,D$34,0)</f>
        <v>0</v>
      </c>
      <c r="E78" s="52">
        <f>IF(E$61,E$34,0)</f>
        <v>0</v>
      </c>
    </row>
    <row r="79" spans="1:5" x14ac:dyDescent="0.2">
      <c r="A79" s="93"/>
      <c r="B79" s="41" t="s">
        <v>9</v>
      </c>
      <c r="C79" s="49">
        <f>IF(C$62,C$35,0)</f>
        <v>0</v>
      </c>
      <c r="D79" s="49">
        <f>IF(D$62,D$35,0)</f>
        <v>0</v>
      </c>
      <c r="E79" s="50">
        <f>IF(E$62,E$35,0)</f>
        <v>0</v>
      </c>
    </row>
    <row r="80" spans="1:5" x14ac:dyDescent="0.2">
      <c r="A80" s="93"/>
      <c r="B80" s="41" t="s">
        <v>165</v>
      </c>
      <c r="C80" s="49">
        <f>IF(C$63,C$36,0)</f>
        <v>0</v>
      </c>
      <c r="D80" s="49">
        <f>IF(D$63,D$36,0)</f>
        <v>0</v>
      </c>
      <c r="E80" s="50">
        <f>IF(E$63,E$36,0)</f>
        <v>0</v>
      </c>
    </row>
    <row r="81" spans="1:5" x14ac:dyDescent="0.2">
      <c r="A81" s="93"/>
      <c r="B81" s="41" t="s">
        <v>7</v>
      </c>
      <c r="C81" s="49">
        <f>IF(C$64,C$37,0)</f>
        <v>0</v>
      </c>
      <c r="D81" s="49">
        <f>IF(D$64,D$37,0)</f>
        <v>0</v>
      </c>
      <c r="E81" s="50">
        <f>IF(E$64,E$37,0)</f>
        <v>0</v>
      </c>
    </row>
    <row r="82" spans="1:5" x14ac:dyDescent="0.2">
      <c r="A82" s="226"/>
      <c r="B82" s="41" t="s">
        <v>2</v>
      </c>
      <c r="C82" s="49">
        <f>IF(C$65,C$38,0)</f>
        <v>0</v>
      </c>
      <c r="D82" s="49">
        <f>IF(D$65,D$38,0)</f>
        <v>0</v>
      </c>
      <c r="E82" s="50">
        <f>IF(E$65,E$38,0)</f>
        <v>0</v>
      </c>
    </row>
    <row r="83" spans="1:5" ht="13.5" thickBot="1" x14ac:dyDescent="0.25">
      <c r="A83" s="93"/>
      <c r="B83" s="42" t="s">
        <v>1</v>
      </c>
      <c r="C83" s="53">
        <f>IF(C$66,C$39,0)</f>
        <v>0</v>
      </c>
      <c r="D83" s="53">
        <f>IF(D$66,D$39,0)</f>
        <v>0</v>
      </c>
      <c r="E83" s="54">
        <f>IF(E$66,E$39,0)</f>
        <v>0</v>
      </c>
    </row>
    <row r="84" spans="1:5" x14ac:dyDescent="0.2">
      <c r="A84" s="93"/>
      <c r="B84" s="94"/>
      <c r="C84" s="94"/>
      <c r="D84" s="94"/>
      <c r="E84" s="94"/>
    </row>
    <row r="85" spans="1:5" ht="20.100000000000001" customHeight="1" x14ac:dyDescent="0.2">
      <c r="B85" s="156" t="s">
        <v>260</v>
      </c>
      <c r="C85" s="155"/>
      <c r="D85" s="155"/>
      <c r="E85" s="155"/>
    </row>
    <row r="86" spans="1:5" ht="12.75" customHeight="1" x14ac:dyDescent="0.2"/>
    <row r="87" spans="1:5" ht="13.5" thickBot="1" x14ac:dyDescent="0.25">
      <c r="A87" s="93"/>
      <c r="B87" s="3" t="s">
        <v>177</v>
      </c>
      <c r="C87" s="94"/>
      <c r="D87" s="94"/>
      <c r="E87" s="94"/>
    </row>
    <row r="88" spans="1:5" x14ac:dyDescent="0.2">
      <c r="A88" s="93"/>
      <c r="B88" s="96"/>
      <c r="C88" s="27" t="s">
        <v>163</v>
      </c>
      <c r="D88" s="27" t="s">
        <v>164</v>
      </c>
      <c r="E88" s="28" t="s">
        <v>172</v>
      </c>
    </row>
    <row r="89" spans="1:5" x14ac:dyDescent="0.2">
      <c r="A89" s="93"/>
      <c r="B89" s="55" t="s">
        <v>169</v>
      </c>
      <c r="C89" s="58">
        <f>IF(C$70,C$78-C$81,0)</f>
        <v>0</v>
      </c>
      <c r="D89" s="58">
        <f>IF(D$70,D$78-D$81,0)</f>
        <v>0</v>
      </c>
      <c r="E89" s="59">
        <f>IF(E$70,E$78-E$81,0)</f>
        <v>0</v>
      </c>
    </row>
    <row r="90" spans="1:5" x14ac:dyDescent="0.2">
      <c r="A90" s="93"/>
      <c r="B90" s="55" t="s">
        <v>170</v>
      </c>
      <c r="C90" s="58">
        <f>IF(C$70,C89/12,0)</f>
        <v>0</v>
      </c>
      <c r="D90" s="58">
        <f>IF(D$70,D89/12,0)</f>
        <v>0</v>
      </c>
      <c r="E90" s="59">
        <f>IF(E$70,E89/12,0)</f>
        <v>0</v>
      </c>
    </row>
    <row r="91" spans="1:5" ht="13.5" thickBot="1" x14ac:dyDescent="0.25">
      <c r="A91" s="93"/>
      <c r="B91" s="57" t="s">
        <v>6</v>
      </c>
      <c r="C91" s="227">
        <f>IF(C$70,C$81/C$78,0)</f>
        <v>0</v>
      </c>
      <c r="D91" s="227">
        <f>IF(D$70,D$81/D$78,0)</f>
        <v>0</v>
      </c>
      <c r="E91" s="228">
        <f>IF(E$70,E$81/E$78,0)</f>
        <v>0</v>
      </c>
    </row>
    <row r="92" spans="1:5" x14ac:dyDescent="0.2">
      <c r="A92" s="93"/>
      <c r="B92" s="94"/>
      <c r="C92" s="94"/>
      <c r="D92" s="94"/>
      <c r="E92" s="94"/>
    </row>
    <row r="93" spans="1:5" ht="13.5" thickBot="1" x14ac:dyDescent="0.25">
      <c r="A93" s="93"/>
      <c r="B93" s="3" t="s">
        <v>178</v>
      </c>
      <c r="C93" s="94"/>
      <c r="D93" s="94"/>
      <c r="E93" s="94"/>
    </row>
    <row r="94" spans="1:5" x14ac:dyDescent="0.2">
      <c r="A94" s="93"/>
      <c r="B94" s="96"/>
      <c r="C94" s="27" t="s">
        <v>163</v>
      </c>
      <c r="D94" s="27" t="s">
        <v>164</v>
      </c>
      <c r="E94" s="28" t="s">
        <v>172</v>
      </c>
    </row>
    <row r="95" spans="1:5" x14ac:dyDescent="0.2">
      <c r="A95" s="93"/>
      <c r="B95" s="55" t="s">
        <v>169</v>
      </c>
      <c r="C95" s="58">
        <f>IF(C$71,C$78+C$79+C$80-C$81,0)</f>
        <v>0</v>
      </c>
      <c r="D95" s="58">
        <f>IF(D$71,D$78+D$79+D$80-D$81,0)</f>
        <v>0</v>
      </c>
      <c r="E95" s="59">
        <f>IF(E$71,E$78+E$79+E$80-E$81,0)</f>
        <v>0</v>
      </c>
    </row>
    <row r="96" spans="1:5" x14ac:dyDescent="0.2">
      <c r="A96" s="93"/>
      <c r="B96" s="55" t="s">
        <v>170</v>
      </c>
      <c r="C96" s="58">
        <f>IF(C$71,C95/12,0)</f>
        <v>0</v>
      </c>
      <c r="D96" s="58">
        <f>IF(D$71,D95/12,0)</f>
        <v>0</v>
      </c>
      <c r="E96" s="59">
        <f>IF(E$71,E95/12,0)</f>
        <v>0</v>
      </c>
    </row>
    <row r="97" spans="1:5" ht="13.5" thickBot="1" x14ac:dyDescent="0.25">
      <c r="A97" s="93"/>
      <c r="B97" s="57" t="s">
        <v>6</v>
      </c>
      <c r="C97" s="227">
        <f>IF(C$71,C$81/(C$78+C$79+C$80),0)</f>
        <v>0</v>
      </c>
      <c r="D97" s="227">
        <f>IF(D$71,D$81/(D$78+D$79+D$80),0)</f>
        <v>0</v>
      </c>
      <c r="E97" s="228">
        <f>IF(E$71,E$81/(E$78+E$79+E$80),0)</f>
        <v>0</v>
      </c>
    </row>
    <row r="98" spans="1:5" x14ac:dyDescent="0.2">
      <c r="A98" s="93"/>
      <c r="B98" s="94"/>
      <c r="C98" s="94"/>
      <c r="D98" s="94"/>
      <c r="E98" s="94"/>
    </row>
    <row r="99" spans="1:5" ht="13.5" thickBot="1" x14ac:dyDescent="0.25">
      <c r="A99" s="93"/>
      <c r="B99" s="3" t="s">
        <v>179</v>
      </c>
      <c r="C99" s="94"/>
      <c r="D99" s="94"/>
      <c r="E99" s="94"/>
    </row>
    <row r="100" spans="1:5" x14ac:dyDescent="0.2">
      <c r="A100" s="93"/>
      <c r="B100" s="96"/>
      <c r="C100" s="27" t="s">
        <v>163</v>
      </c>
      <c r="D100" s="27" t="s">
        <v>164</v>
      </c>
      <c r="E100" s="28" t="s">
        <v>172</v>
      </c>
    </row>
    <row r="101" spans="1:5" ht="13.5" thickBot="1" x14ac:dyDescent="0.25">
      <c r="A101" s="93"/>
      <c r="B101" s="57" t="s">
        <v>171</v>
      </c>
      <c r="C101" s="65">
        <f>IF(C$72,C$82-C$83,0)</f>
        <v>0</v>
      </c>
      <c r="D101" s="65">
        <f>IF(D$72,D$82-D$83,0)</f>
        <v>0</v>
      </c>
      <c r="E101" s="66">
        <f>IF(E$72,E$82-E$83,0)</f>
        <v>0</v>
      </c>
    </row>
    <row r="103" spans="1:5" ht="20.100000000000001" customHeight="1" x14ac:dyDescent="0.2">
      <c r="B103" s="156" t="s">
        <v>261</v>
      </c>
      <c r="C103" s="155"/>
      <c r="D103" s="155"/>
      <c r="E103" s="155"/>
    </row>
  </sheetData>
  <phoneticPr fontId="2" type="noConversion"/>
  <conditionalFormatting sqref="C16:E21">
    <cfRule type="expression" dxfId="32" priority="1" stopIfTrue="1">
      <formula>C7</formula>
    </cfRule>
  </conditionalFormatting>
  <conditionalFormatting sqref="C34:E39">
    <cfRule type="expression" dxfId="31" priority="2" stopIfTrue="1">
      <formula>C7</formula>
    </cfRule>
    <cfRule type="expression" dxfId="30" priority="3" stopIfTrue="1">
      <formula>C25</formula>
    </cfRule>
    <cfRule type="expression" dxfId="29" priority="4" stopIfTrue="1">
      <formula>NOT(C25)</formula>
    </cfRule>
  </conditionalFormatting>
  <conditionalFormatting sqref="C70:E72 C61:E66 C52:E57 C43:E48">
    <cfRule type="expression" dxfId="28" priority="5" stopIfTrue="1">
      <formula>C43</formula>
    </cfRule>
  </conditionalFormatting>
  <conditionalFormatting sqref="C25:E30">
    <cfRule type="expression" dxfId="27" priority="6" stopIfTrue="1">
      <formula>C25</formula>
    </cfRule>
    <cfRule type="expression" dxfId="26" priority="7" stopIfTrue="1">
      <formula>NOT(C25)</formula>
    </cfRule>
  </conditionalFormatting>
  <conditionalFormatting sqref="C7:E12">
    <cfRule type="expression" dxfId="25" priority="8" stopIfTrue="1">
      <formula>C7</formula>
    </cfRule>
  </conditionalFormatting>
  <pageMargins left="0.74803149606299213" right="0.74803149606299213" top="0.98425196850393704" bottom="0.98425196850393704" header="0.51181102362204722" footer="0.51181102362204722"/>
  <pageSetup paperSize="9" scale="83" fitToHeight="0" orientation="portrait" horizontalDpi="0" verticalDpi="0" r:id="rId1"/>
  <headerFooter alignWithMargins="0"/>
  <rowBreaks count="2" manualBreakCount="2">
    <brk id="30" max="16383" man="1"/>
    <brk id="5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AffordabilityCalculator">
    <pageSetUpPr autoPageBreaks="0" fitToPage="1"/>
  </sheetPr>
  <dimension ref="A1:W84"/>
  <sheetViews>
    <sheetView showGridLines="0" showRowColHeaders="0" topLeftCell="A43" zoomScaleNormal="100" workbookViewId="0">
      <pane ySplit="5" topLeftCell="A48" activePane="bottomLeft" state="frozen"/>
      <selection activeCell="I43" sqref="I43"/>
      <selection pane="bottomLeft" activeCell="N51" sqref="N51"/>
    </sheetView>
  </sheetViews>
  <sheetFormatPr defaultRowHeight="12.75" x14ac:dyDescent="0.2"/>
  <cols>
    <col min="1" max="1" width="2.7109375" hidden="1" customWidth="1"/>
    <col min="2" max="2" width="45.7109375" hidden="1" customWidth="1"/>
    <col min="3" max="7" width="12.7109375" hidden="1" customWidth="1"/>
    <col min="8" max="8" width="1.7109375" hidden="1" customWidth="1"/>
    <col min="9" max="9" width="0.140625" customWidth="1"/>
    <col min="10" max="10" width="1.7109375" customWidth="1"/>
    <col min="11" max="11" width="1.28515625" customWidth="1"/>
    <col min="12" max="13" width="16.28515625" customWidth="1"/>
    <col min="14" max="14" width="13.7109375" customWidth="1"/>
    <col min="15" max="15" width="1.28515625" customWidth="1"/>
    <col min="16" max="16" width="13.7109375" customWidth="1"/>
    <col min="17" max="17" width="1.28515625" customWidth="1"/>
    <col min="18" max="18" width="13.7109375" customWidth="1"/>
    <col min="19" max="19" width="1.28515625" customWidth="1"/>
    <col min="20" max="20" width="13.7109375" customWidth="1"/>
    <col min="21" max="21" width="1.28515625" customWidth="1"/>
    <col min="22" max="22" width="13.7109375" customWidth="1"/>
    <col min="23" max="23" width="1.28515625" customWidth="1"/>
  </cols>
  <sheetData>
    <row r="1" spans="1:23" hidden="1" x14ac:dyDescent="0.2">
      <c r="A1" s="118" t="s">
        <v>0</v>
      </c>
      <c r="B1" s="118" t="s">
        <v>0</v>
      </c>
      <c r="C1" s="118" t="s">
        <v>0</v>
      </c>
      <c r="D1" s="118" t="s">
        <v>0</v>
      </c>
      <c r="E1" s="118" t="s">
        <v>0</v>
      </c>
      <c r="F1" s="118" t="s">
        <v>0</v>
      </c>
      <c r="G1" s="118" t="s">
        <v>0</v>
      </c>
      <c r="H1" t="s">
        <v>0</v>
      </c>
      <c r="J1" s="118"/>
      <c r="K1" s="118"/>
      <c r="L1" s="118"/>
      <c r="M1" s="118"/>
      <c r="N1" s="118"/>
      <c r="O1" s="118"/>
      <c r="P1" s="118"/>
      <c r="Q1" s="118"/>
      <c r="R1" s="118"/>
      <c r="S1" s="118"/>
      <c r="T1" s="118"/>
      <c r="U1" s="118"/>
      <c r="V1" s="118"/>
      <c r="W1" s="118"/>
    </row>
    <row r="2" spans="1:23" hidden="1" x14ac:dyDescent="0.2">
      <c r="A2" s="118" t="s">
        <v>0</v>
      </c>
      <c r="B2" s="241" t="s">
        <v>146</v>
      </c>
      <c r="C2" s="194">
        <v>1</v>
      </c>
      <c r="D2" s="118"/>
      <c r="E2" s="118"/>
      <c r="F2" s="118"/>
      <c r="G2" s="118"/>
      <c r="J2" s="118"/>
      <c r="K2" s="118"/>
      <c r="L2" s="118"/>
      <c r="M2" s="118"/>
      <c r="N2" s="118"/>
      <c r="O2" s="118"/>
      <c r="P2" s="118"/>
      <c r="Q2" s="118"/>
      <c r="R2" s="118"/>
      <c r="S2" s="118"/>
      <c r="T2" s="118"/>
      <c r="U2" s="118"/>
      <c r="V2" s="118"/>
      <c r="W2" s="118"/>
    </row>
    <row r="3" spans="1:23" hidden="1" x14ac:dyDescent="0.2">
      <c r="A3" s="118" t="s">
        <v>0</v>
      </c>
      <c r="B3" s="241" t="s">
        <v>301</v>
      </c>
      <c r="C3" s="194" t="b">
        <v>1</v>
      </c>
      <c r="D3" s="118"/>
      <c r="E3" s="118"/>
      <c r="F3" s="118"/>
      <c r="G3" s="118"/>
      <c r="J3" s="118"/>
      <c r="K3" s="118"/>
      <c r="L3" s="118"/>
      <c r="M3" s="118"/>
      <c r="N3" s="118"/>
      <c r="O3" s="118"/>
      <c r="P3" s="118"/>
      <c r="Q3" s="118"/>
      <c r="R3" s="118"/>
      <c r="S3" s="118"/>
      <c r="T3" s="118"/>
      <c r="U3" s="118"/>
      <c r="V3" s="118"/>
      <c r="W3" s="118"/>
    </row>
    <row r="4" spans="1:23" hidden="1" x14ac:dyDescent="0.2">
      <c r="A4" s="118" t="s">
        <v>0</v>
      </c>
      <c r="B4" s="118"/>
      <c r="C4" s="118"/>
      <c r="D4" s="118"/>
      <c r="E4" s="118"/>
      <c r="F4" s="118"/>
      <c r="G4" s="118"/>
      <c r="J4" s="118"/>
      <c r="K4" s="118"/>
      <c r="L4" s="118"/>
      <c r="M4" s="118"/>
      <c r="N4" s="118"/>
      <c r="O4" s="118"/>
      <c r="P4" s="118"/>
      <c r="Q4" s="118"/>
      <c r="R4" s="118"/>
      <c r="S4" s="118"/>
      <c r="T4" s="118"/>
      <c r="U4" s="118"/>
      <c r="V4" s="118"/>
      <c r="W4" s="118"/>
    </row>
    <row r="5" spans="1:23" ht="12.75" hidden="1" customHeight="1" thickBot="1" x14ac:dyDescent="0.25">
      <c r="A5" s="118" t="s">
        <v>0</v>
      </c>
      <c r="B5" s="119" t="s">
        <v>271</v>
      </c>
      <c r="C5" s="117"/>
      <c r="D5" s="117"/>
      <c r="E5" s="117"/>
      <c r="F5" s="117"/>
      <c r="G5" s="117"/>
      <c r="J5" s="118"/>
      <c r="K5" s="118"/>
      <c r="L5" s="118"/>
      <c r="M5" s="118"/>
      <c r="N5" s="118"/>
      <c r="O5" s="118"/>
      <c r="P5" s="118"/>
      <c r="Q5" s="118"/>
      <c r="R5" s="118"/>
      <c r="S5" s="118"/>
      <c r="T5" s="118"/>
      <c r="U5" s="118"/>
      <c r="V5" s="118"/>
      <c r="W5" s="118"/>
    </row>
    <row r="6" spans="1:23" ht="12.75" hidden="1" customHeight="1" x14ac:dyDescent="0.2">
      <c r="A6" s="118" t="s">
        <v>0</v>
      </c>
      <c r="B6" s="120"/>
      <c r="C6" s="121" t="s">
        <v>282</v>
      </c>
      <c r="D6" s="121" t="s">
        <v>283</v>
      </c>
      <c r="E6" s="121" t="s">
        <v>284</v>
      </c>
      <c r="F6" s="121" t="s">
        <v>285</v>
      </c>
      <c r="G6" s="122" t="s">
        <v>286</v>
      </c>
      <c r="J6" s="118"/>
      <c r="K6" s="118"/>
      <c r="L6" s="118"/>
      <c r="M6" s="118"/>
      <c r="N6" s="118"/>
      <c r="O6" s="118"/>
      <c r="P6" s="118"/>
      <c r="Q6" s="118"/>
      <c r="R6" s="118"/>
      <c r="S6" s="118"/>
      <c r="T6" s="118"/>
      <c r="U6" s="118"/>
      <c r="V6" s="118"/>
      <c r="W6" s="118"/>
    </row>
    <row r="7" spans="1:23" ht="12.75" hidden="1" customHeight="1" x14ac:dyDescent="0.2">
      <c r="A7" s="118" t="s">
        <v>0</v>
      </c>
      <c r="B7" s="190" t="s">
        <v>112</v>
      </c>
      <c r="C7" s="123" t="b">
        <f>AffordabilityCalculatorCalc!C$91</f>
        <v>0</v>
      </c>
      <c r="D7" s="123" t="b">
        <f>AffordabilityCalculatorCalc!D$91</f>
        <v>0</v>
      </c>
      <c r="E7" s="123" t="b">
        <f>AffordabilityCalculatorCalc!E$91</f>
        <v>0</v>
      </c>
      <c r="F7" s="123" t="b">
        <f>AffordabilityCalculatorCalc!F$91</f>
        <v>0</v>
      </c>
      <c r="G7" s="124" t="b">
        <f>AffordabilityCalculatorCalc!G$91</f>
        <v>0</v>
      </c>
      <c r="J7" s="118"/>
      <c r="K7" s="118"/>
      <c r="L7" s="118"/>
      <c r="M7" s="118"/>
      <c r="N7" s="118"/>
      <c r="O7" s="118"/>
      <c r="P7" s="118"/>
      <c r="Q7" s="118"/>
      <c r="R7" s="118"/>
      <c r="S7" s="118"/>
      <c r="T7" s="118"/>
      <c r="U7" s="118"/>
      <c r="V7" s="118"/>
      <c r="W7" s="118"/>
    </row>
    <row r="8" spans="1:23" ht="12.75" hidden="1" customHeight="1" x14ac:dyDescent="0.2">
      <c r="A8" s="118" t="s">
        <v>0</v>
      </c>
      <c r="B8" s="190" t="s">
        <v>113</v>
      </c>
      <c r="C8" s="123" t="b">
        <f>AffordabilityCalculatorCalc!C$92</f>
        <v>0</v>
      </c>
      <c r="D8" s="123" t="b">
        <f>AffordabilityCalculatorCalc!D$92</f>
        <v>0</v>
      </c>
      <c r="E8" s="123" t="b">
        <f>AffordabilityCalculatorCalc!E$92</f>
        <v>0</v>
      </c>
      <c r="F8" s="123" t="b">
        <f>AffordabilityCalculatorCalc!F$92</f>
        <v>0</v>
      </c>
      <c r="G8" s="124" t="b">
        <f>AffordabilityCalculatorCalc!G$92</f>
        <v>0</v>
      </c>
      <c r="J8" s="118"/>
      <c r="K8" s="118"/>
      <c r="L8" s="118"/>
      <c r="M8" s="118"/>
      <c r="N8" s="118"/>
      <c r="O8" s="118"/>
      <c r="P8" s="118"/>
      <c r="Q8" s="118"/>
      <c r="R8" s="118"/>
      <c r="S8" s="118"/>
      <c r="T8" s="118"/>
      <c r="U8" s="118"/>
      <c r="V8" s="118"/>
      <c r="W8" s="118"/>
    </row>
    <row r="9" spans="1:23" ht="12.75" hidden="1" customHeight="1" x14ac:dyDescent="0.2">
      <c r="A9" s="118" t="s">
        <v>0</v>
      </c>
      <c r="B9" s="190" t="s">
        <v>114</v>
      </c>
      <c r="C9" s="123" t="b">
        <f>AffordabilityCalculatorCalc!C$93</f>
        <v>0</v>
      </c>
      <c r="D9" s="123" t="b">
        <f>AffordabilityCalculatorCalc!D$93</f>
        <v>0</v>
      </c>
      <c r="E9" s="123" t="b">
        <f>AffordabilityCalculatorCalc!E$93</f>
        <v>0</v>
      </c>
      <c r="F9" s="123" t="b">
        <f>AffordabilityCalculatorCalc!F$93</f>
        <v>0</v>
      </c>
      <c r="G9" s="124" t="b">
        <f>AffordabilityCalculatorCalc!G$93</f>
        <v>0</v>
      </c>
      <c r="J9" s="118"/>
      <c r="K9" s="118"/>
      <c r="L9" s="118"/>
      <c r="M9" s="118"/>
      <c r="N9" s="118"/>
      <c r="O9" s="118"/>
      <c r="P9" s="118"/>
      <c r="Q9" s="118"/>
      <c r="R9" s="118"/>
      <c r="S9" s="118"/>
      <c r="T9" s="118"/>
      <c r="U9" s="118"/>
      <c r="V9" s="118"/>
      <c r="W9" s="118"/>
    </row>
    <row r="10" spans="1:23" ht="12.75" hidden="1" customHeight="1" x14ac:dyDescent="0.2">
      <c r="A10" s="118" t="s">
        <v>0</v>
      </c>
      <c r="B10" s="190" t="s">
        <v>187</v>
      </c>
      <c r="C10" s="123" t="b">
        <f>AffordabilityCalculatorCalc!C$94</f>
        <v>0</v>
      </c>
      <c r="D10" s="123" t="b">
        <f>AffordabilityCalculatorCalc!D$94</f>
        <v>0</v>
      </c>
      <c r="E10" s="123" t="b">
        <f>AffordabilityCalculatorCalc!E$94</f>
        <v>0</v>
      </c>
      <c r="F10" s="123" t="b">
        <f>AffordabilityCalculatorCalc!F$94</f>
        <v>0</v>
      </c>
      <c r="G10" s="124" t="b">
        <f>AffordabilityCalculatorCalc!G$94</f>
        <v>0</v>
      </c>
      <c r="J10" s="118"/>
      <c r="K10" s="118"/>
      <c r="L10" s="118"/>
      <c r="M10" s="118"/>
      <c r="N10" s="118"/>
      <c r="O10" s="118"/>
      <c r="P10" s="118"/>
      <c r="Q10" s="118"/>
      <c r="R10" s="118"/>
      <c r="S10" s="118"/>
      <c r="T10" s="118"/>
      <c r="U10" s="118"/>
      <c r="V10" s="118"/>
      <c r="W10" s="118"/>
    </row>
    <row r="11" spans="1:23" ht="12.75" hidden="1" customHeight="1" thickBot="1" x14ac:dyDescent="0.25">
      <c r="A11" s="118" t="s">
        <v>0</v>
      </c>
      <c r="B11" s="191" t="s">
        <v>188</v>
      </c>
      <c r="C11" s="211" t="b">
        <f>AffordabilityCalculatorCalc!C$95</f>
        <v>0</v>
      </c>
      <c r="D11" s="211" t="b">
        <f>AffordabilityCalculatorCalc!D$95</f>
        <v>0</v>
      </c>
      <c r="E11" s="211" t="b">
        <f>AffordabilityCalculatorCalc!E$95</f>
        <v>0</v>
      </c>
      <c r="F11" s="211" t="b">
        <f>AffordabilityCalculatorCalc!F$95</f>
        <v>0</v>
      </c>
      <c r="G11" s="212" t="b">
        <f>AffordabilityCalculatorCalc!G$95</f>
        <v>0</v>
      </c>
      <c r="J11" s="118"/>
      <c r="K11" s="118"/>
      <c r="L11" s="118"/>
      <c r="M11" s="118"/>
      <c r="N11" s="118"/>
      <c r="O11" s="118"/>
      <c r="P11" s="118"/>
      <c r="Q11" s="118"/>
      <c r="R11" s="118"/>
      <c r="S11" s="118"/>
      <c r="T11" s="118"/>
      <c r="U11" s="118"/>
      <c r="V11" s="118"/>
      <c r="W11" s="118"/>
    </row>
    <row r="12" spans="1:23" ht="12.75" hidden="1" customHeight="1" x14ac:dyDescent="0.2">
      <c r="A12" s="118" t="s">
        <v>0</v>
      </c>
      <c r="B12" s="117"/>
      <c r="C12" s="117"/>
      <c r="D12" s="117"/>
      <c r="E12" s="117"/>
      <c r="F12" s="117"/>
      <c r="G12" s="117"/>
      <c r="J12" s="118"/>
      <c r="K12" s="118"/>
      <c r="L12" s="118"/>
      <c r="M12" s="118"/>
      <c r="N12" s="118"/>
      <c r="O12" s="118"/>
      <c r="P12" s="118"/>
      <c r="Q12" s="118"/>
      <c r="R12" s="118"/>
      <c r="S12" s="118"/>
      <c r="T12" s="118"/>
      <c r="U12" s="118"/>
      <c r="V12" s="118"/>
      <c r="W12" s="118"/>
    </row>
    <row r="13" spans="1:23" ht="15" hidden="1" customHeight="1" x14ac:dyDescent="0.2">
      <c r="A13" s="118" t="s">
        <v>0</v>
      </c>
      <c r="B13" s="242" t="s">
        <v>272</v>
      </c>
      <c r="C13" s="243"/>
      <c r="D13" s="243"/>
      <c r="E13" s="243"/>
      <c r="F13" s="243"/>
      <c r="G13" s="243"/>
      <c r="J13" s="118"/>
      <c r="K13" s="118"/>
      <c r="L13" s="118"/>
      <c r="M13" s="118"/>
      <c r="N13" s="118"/>
      <c r="O13" s="118"/>
      <c r="P13" s="118"/>
      <c r="Q13" s="118"/>
      <c r="R13" s="118"/>
      <c r="S13" s="118"/>
      <c r="T13" s="118"/>
      <c r="U13" s="118"/>
      <c r="V13" s="118"/>
      <c r="W13" s="118"/>
    </row>
    <row r="14" spans="1:23" ht="12.75" hidden="1" customHeight="1" x14ac:dyDescent="0.2">
      <c r="A14" s="118" t="s">
        <v>0</v>
      </c>
      <c r="B14" s="244"/>
      <c r="C14" s="244"/>
      <c r="D14" s="244"/>
      <c r="E14" s="244"/>
      <c r="F14" s="244"/>
      <c r="G14" s="244"/>
      <c r="J14" s="118"/>
      <c r="K14" s="118"/>
      <c r="L14" s="118"/>
      <c r="M14" s="118"/>
      <c r="N14" s="118"/>
      <c r="O14" s="118"/>
      <c r="P14" s="118"/>
      <c r="Q14" s="118"/>
      <c r="R14" s="118"/>
      <c r="S14" s="118"/>
      <c r="T14" s="118"/>
      <c r="U14" s="118"/>
      <c r="V14" s="118"/>
      <c r="W14" s="118"/>
    </row>
    <row r="15" spans="1:23" ht="12.75" hidden="1" customHeight="1" thickBot="1" x14ac:dyDescent="0.25">
      <c r="A15" s="118" t="s">
        <v>0</v>
      </c>
      <c r="B15" s="119" t="s">
        <v>51</v>
      </c>
      <c r="C15" s="117"/>
      <c r="D15" s="117"/>
      <c r="E15" s="117"/>
      <c r="F15" s="117"/>
      <c r="G15" s="117"/>
      <c r="J15" s="118"/>
      <c r="K15" s="118"/>
      <c r="L15" s="118"/>
      <c r="M15" s="118"/>
      <c r="N15" s="118"/>
      <c r="O15" s="118"/>
      <c r="P15" s="118"/>
      <c r="Q15" s="118"/>
      <c r="R15" s="118"/>
      <c r="S15" s="118"/>
      <c r="T15" s="118"/>
      <c r="U15" s="118"/>
      <c r="V15" s="118"/>
      <c r="W15" s="118"/>
    </row>
    <row r="16" spans="1:23" ht="12.75" hidden="1" customHeight="1" x14ac:dyDescent="0.2">
      <c r="A16" s="118" t="s">
        <v>0</v>
      </c>
      <c r="B16" s="120"/>
      <c r="C16" s="121" t="s">
        <v>282</v>
      </c>
      <c r="D16" s="121" t="s">
        <v>283</v>
      </c>
      <c r="E16" s="121" t="s">
        <v>284</v>
      </c>
      <c r="F16" s="121" t="s">
        <v>285</v>
      </c>
      <c r="G16" s="122" t="s">
        <v>286</v>
      </c>
      <c r="J16" s="118"/>
      <c r="K16" s="118"/>
      <c r="L16" s="118"/>
      <c r="M16" s="118"/>
      <c r="N16" s="118"/>
      <c r="O16" s="118"/>
      <c r="P16" s="118"/>
      <c r="Q16" s="118"/>
      <c r="R16" s="118"/>
      <c r="S16" s="118"/>
      <c r="T16" s="118"/>
      <c r="U16" s="118"/>
      <c r="V16" s="118"/>
      <c r="W16" s="118"/>
    </row>
    <row r="17" spans="1:23" ht="12.75" hidden="1" customHeight="1" thickBot="1" x14ac:dyDescent="0.25">
      <c r="A17" s="118" t="s">
        <v>0</v>
      </c>
      <c r="B17" s="191" t="s">
        <v>266</v>
      </c>
      <c r="C17" s="127" t="str">
        <f>IF(C$7,IF(inpOptCalcConstantPayment=1,AffordabilityCalculatorCalc!C$144,AffordabilityCalculatorCalc!C$172),"")</f>
        <v/>
      </c>
      <c r="D17" s="127" t="str">
        <f>IF(D$7,IF(inpOptCalcConstantPayment=1,AffordabilityCalculatorCalc!D$144,AffordabilityCalculatorCalc!D$172),"")</f>
        <v/>
      </c>
      <c r="E17" s="127" t="str">
        <f>IF(E$7,IF(inpOptCalcConstantPayment=1,AffordabilityCalculatorCalc!E$144,AffordabilityCalculatorCalc!E$172),"")</f>
        <v/>
      </c>
      <c r="F17" s="127" t="str">
        <f>IF(F$7,IF(inpOptCalcConstantPayment=1,AffordabilityCalculatorCalc!F$144,AffordabilityCalculatorCalc!F$172),"")</f>
        <v/>
      </c>
      <c r="G17" s="128" t="str">
        <f>IF(G$7,IF(inpOptCalcConstantPayment=1,AffordabilityCalculatorCalc!G$144,AffordabilityCalculatorCalc!G$172),"")</f>
        <v/>
      </c>
      <c r="J17" s="118"/>
      <c r="K17" s="118"/>
      <c r="L17" s="118"/>
      <c r="M17" s="118"/>
      <c r="N17" s="118"/>
      <c r="O17" s="118"/>
      <c r="P17" s="118"/>
      <c r="Q17" s="118"/>
      <c r="R17" s="118"/>
      <c r="S17" s="118"/>
      <c r="T17" s="118"/>
      <c r="U17" s="118"/>
      <c r="V17" s="118"/>
      <c r="W17" s="118"/>
    </row>
    <row r="18" spans="1:23" ht="12.75" hidden="1" customHeight="1" x14ac:dyDescent="0.2">
      <c r="A18" s="118" t="s">
        <v>0</v>
      </c>
      <c r="B18" s="118"/>
      <c r="C18" s="118"/>
      <c r="D18" s="118"/>
      <c r="E18" s="118"/>
      <c r="F18" s="118"/>
      <c r="G18" s="118"/>
      <c r="J18" s="118"/>
      <c r="K18" s="118"/>
      <c r="L18" s="118"/>
      <c r="M18" s="118"/>
      <c r="N18" s="118"/>
      <c r="O18" s="118"/>
      <c r="P18" s="118"/>
      <c r="Q18" s="118"/>
      <c r="R18" s="118"/>
      <c r="S18" s="118"/>
      <c r="T18" s="118"/>
      <c r="U18" s="118"/>
      <c r="V18" s="118"/>
      <c r="W18" s="118"/>
    </row>
    <row r="19" spans="1:23" ht="12.75" hidden="1" customHeight="1" thickBot="1" x14ac:dyDescent="0.25">
      <c r="A19" s="118" t="s">
        <v>0</v>
      </c>
      <c r="B19" s="119" t="s">
        <v>136</v>
      </c>
      <c r="C19" s="117"/>
      <c r="D19" s="117"/>
      <c r="E19" s="117"/>
      <c r="F19" s="117"/>
      <c r="G19" s="117"/>
      <c r="J19" s="118"/>
      <c r="K19" s="118"/>
      <c r="L19" s="118"/>
      <c r="M19" s="118"/>
      <c r="N19" s="118"/>
      <c r="O19" s="118"/>
      <c r="P19" s="118"/>
      <c r="Q19" s="118"/>
      <c r="R19" s="118"/>
      <c r="S19" s="118"/>
      <c r="T19" s="118"/>
      <c r="U19" s="118"/>
      <c r="V19" s="118"/>
      <c r="W19" s="118"/>
    </row>
    <row r="20" spans="1:23" ht="12.75" hidden="1" customHeight="1" x14ac:dyDescent="0.2">
      <c r="A20" s="118" t="s">
        <v>0</v>
      </c>
      <c r="B20" s="120"/>
      <c r="C20" s="121" t="s">
        <v>282</v>
      </c>
      <c r="D20" s="121" t="s">
        <v>283</v>
      </c>
      <c r="E20" s="121" t="s">
        <v>284</v>
      </c>
      <c r="F20" s="121" t="s">
        <v>285</v>
      </c>
      <c r="G20" s="122" t="s">
        <v>286</v>
      </c>
      <c r="J20" s="118"/>
      <c r="K20" s="118"/>
      <c r="L20" s="118"/>
      <c r="M20" s="118"/>
      <c r="N20" s="118"/>
      <c r="O20" s="118"/>
      <c r="P20" s="118"/>
      <c r="Q20" s="118"/>
      <c r="R20" s="118"/>
      <c r="S20" s="118"/>
      <c r="T20" s="118"/>
      <c r="U20" s="118"/>
      <c r="V20" s="118"/>
      <c r="W20" s="118"/>
    </row>
    <row r="21" spans="1:23" ht="12.75" hidden="1" customHeight="1" x14ac:dyDescent="0.2">
      <c r="A21" s="118" t="s">
        <v>0</v>
      </c>
      <c r="B21" s="190" t="s">
        <v>22</v>
      </c>
      <c r="C21" s="125" t="str">
        <f>IF(C$7,IF(inpOptCalcConstantPayment=1,-AffordabilityCalculatorCalc!C$148,AffordabilityCalculatorCalc!C$101),"")</f>
        <v/>
      </c>
      <c r="D21" s="125" t="str">
        <f>IF(D$7,IF(inpOptCalcConstantPayment=1,-AffordabilityCalculatorCalc!D$148,AffordabilityCalculatorCalc!D$101),"")</f>
        <v/>
      </c>
      <c r="E21" s="125" t="str">
        <f>IF(E$7,IF(inpOptCalcConstantPayment=1,-AffordabilityCalculatorCalc!E$148,AffordabilityCalculatorCalc!E$101),"")</f>
        <v/>
      </c>
      <c r="F21" s="125" t="str">
        <f>IF(F$7,IF(inpOptCalcConstantPayment=1,-AffordabilityCalculatorCalc!F$148,AffordabilityCalculatorCalc!F$101),"")</f>
        <v/>
      </c>
      <c r="G21" s="126" t="str">
        <f>IF(G$7,IF(inpOptCalcConstantPayment=1,-AffordabilityCalculatorCalc!G$148,AffordabilityCalculatorCalc!G$101),"")</f>
        <v/>
      </c>
      <c r="J21" s="118"/>
      <c r="K21" s="118"/>
      <c r="L21" s="118"/>
      <c r="M21" s="118"/>
      <c r="N21" s="118"/>
      <c r="O21" s="118"/>
      <c r="P21" s="118"/>
      <c r="Q21" s="118"/>
      <c r="R21" s="118"/>
      <c r="S21" s="118"/>
      <c r="T21" s="118"/>
      <c r="U21" s="118"/>
      <c r="V21" s="118"/>
      <c r="W21" s="118"/>
    </row>
    <row r="22" spans="1:23" ht="12.75" hidden="1" customHeight="1" x14ac:dyDescent="0.2">
      <c r="A22" s="118" t="s">
        <v>0</v>
      </c>
      <c r="B22" s="190" t="s">
        <v>116</v>
      </c>
      <c r="C22" s="125" t="str">
        <f>IF(C$7,IF(inpOptCalcConstantPayment=1,-AffordabilityCalculatorCalc!C$149,-AffordabilityCalculatorCalc!C$176),"")</f>
        <v/>
      </c>
      <c r="D22" s="125" t="str">
        <f>IF(D$7,IF(inpOptCalcConstantPayment=1,-AffordabilityCalculatorCalc!D$149,-AffordabilityCalculatorCalc!D$176),"")</f>
        <v/>
      </c>
      <c r="E22" s="125" t="str">
        <f>IF(E$7,IF(inpOptCalcConstantPayment=1,-AffordabilityCalculatorCalc!E$149,-AffordabilityCalculatorCalc!E$176),"")</f>
        <v/>
      </c>
      <c r="F22" s="125" t="str">
        <f>IF(F$7,IF(inpOptCalcConstantPayment=1,-AffordabilityCalculatorCalc!F$149,-AffordabilityCalculatorCalc!F$176),"")</f>
        <v/>
      </c>
      <c r="G22" s="126" t="str">
        <f>IF(G$7,IF(inpOptCalcConstantPayment=1,-AffordabilityCalculatorCalc!G$149,-AffordabilityCalculatorCalc!G$176),"")</f>
        <v/>
      </c>
      <c r="J22" s="118"/>
      <c r="K22" s="118"/>
      <c r="L22" s="118"/>
      <c r="M22" s="118"/>
      <c r="N22" s="118"/>
      <c r="O22" s="118"/>
      <c r="P22" s="118"/>
      <c r="Q22" s="118"/>
      <c r="R22" s="118"/>
      <c r="S22" s="118"/>
      <c r="T22" s="118"/>
      <c r="U22" s="118"/>
      <c r="V22" s="118"/>
      <c r="W22" s="118"/>
    </row>
    <row r="23" spans="1:23" ht="12.75" hidden="1" customHeight="1" x14ac:dyDescent="0.2">
      <c r="A23" s="118" t="s">
        <v>0</v>
      </c>
      <c r="B23" s="190" t="s">
        <v>52</v>
      </c>
      <c r="C23" s="125" t="str">
        <f>IF(C$7,IF(inpOptCalcConstantPayment=1,-AffordabilityCalculatorCalc!C$150,-AffordabilityCalculatorCalc!C$171),"")</f>
        <v/>
      </c>
      <c r="D23" s="125" t="str">
        <f>IF(D$7,IF(inpOptCalcConstantPayment=1,-AffordabilityCalculatorCalc!D$150,-AffordabilityCalculatorCalc!D$171),"")</f>
        <v/>
      </c>
      <c r="E23" s="125" t="str">
        <f>IF(E$7,IF(inpOptCalcConstantPayment=1,-AffordabilityCalculatorCalc!E$150,-AffordabilityCalculatorCalc!E$171),"")</f>
        <v/>
      </c>
      <c r="F23" s="125" t="str">
        <f>IF(F$7,IF(inpOptCalcConstantPayment=1,-AffordabilityCalculatorCalc!F$150,-AffordabilityCalculatorCalc!F$171),"")</f>
        <v/>
      </c>
      <c r="G23" s="126" t="str">
        <f>IF(G$7,IF(inpOptCalcConstantPayment=1,-AffordabilityCalculatorCalc!G$150,-AffordabilityCalculatorCalc!G$171),"")</f>
        <v/>
      </c>
      <c r="J23" s="118"/>
      <c r="K23" s="118"/>
      <c r="L23" s="118"/>
      <c r="M23" s="118"/>
      <c r="N23" s="118"/>
      <c r="O23" s="118"/>
      <c r="P23" s="118"/>
      <c r="Q23" s="118"/>
      <c r="R23" s="118"/>
      <c r="S23" s="118"/>
      <c r="T23" s="118"/>
      <c r="U23" s="118"/>
      <c r="V23" s="118"/>
      <c r="W23" s="118"/>
    </row>
    <row r="24" spans="1:23" ht="12.75" hidden="1" customHeight="1" x14ac:dyDescent="0.2">
      <c r="A24" s="118" t="s">
        <v>0</v>
      </c>
      <c r="B24" s="190" t="s">
        <v>92</v>
      </c>
      <c r="C24" s="125" t="str">
        <f>IF(C$7,IF(inpOptCalcConstantPayment=1,AffordabilityCalculatorCalc!C$106 &amp; " at " &amp; TEXT(AffordabilityCalculatorCalc!C$112,"0.00%"),
AffordabilityCalculatorCalc!C$106 &amp; " * " &amp; TEXT(-AffordabilityCalculatorCalc!C$148,"£#,##0.00")),"")</f>
        <v/>
      </c>
      <c r="D24" s="125" t="str">
        <f>IF(D$7,IF(inpOptCalcConstantPayment=1,AffordabilityCalculatorCalc!D$106 &amp; " at " &amp; TEXT(AffordabilityCalculatorCalc!D$112,"0.00%"),
AffordabilityCalculatorCalc!D$106 &amp; " * " &amp; TEXT(-AffordabilityCalculatorCalc!D$148,"£#,##0.00")),"")</f>
        <v/>
      </c>
      <c r="E24" s="125" t="str">
        <f>IF(E$7,IF(inpOptCalcConstantPayment=1,AffordabilityCalculatorCalc!E$106 &amp; " at " &amp; TEXT(AffordabilityCalculatorCalc!E$112,"0.00%"),
AffordabilityCalculatorCalc!E$106 &amp; " * " &amp; TEXT(-AffordabilityCalculatorCalc!E$148,"£#,##0.00")),"")</f>
        <v/>
      </c>
      <c r="F24" s="125" t="str">
        <f>IF(F$7,IF(inpOptCalcConstantPayment=1,AffordabilityCalculatorCalc!F$106 &amp; " at " &amp; TEXT(AffordabilityCalculatorCalc!F$112,"0.00%"),
AffordabilityCalculatorCalc!F$106 &amp; " * " &amp; TEXT(-AffordabilityCalculatorCalc!F$148,"£#,##0.00")),"")</f>
        <v/>
      </c>
      <c r="G24" s="126" t="str">
        <f>IF(G$7,IF(inpOptCalcConstantPayment=1,AffordabilityCalculatorCalc!G$106 &amp; " at " &amp; TEXT(AffordabilityCalculatorCalc!G$112,"0.00%"),
AffordabilityCalculatorCalc!G$106 &amp; " * " &amp; TEXT(-AffordabilityCalculatorCalc!G$148,"£#,##0.00")),"")</f>
        <v/>
      </c>
      <c r="J24" s="118"/>
      <c r="K24" s="118"/>
      <c r="L24" s="118"/>
      <c r="M24" s="118"/>
      <c r="N24" s="118"/>
      <c r="O24" s="118"/>
      <c r="P24" s="118"/>
      <c r="Q24" s="118"/>
      <c r="R24" s="118"/>
      <c r="S24" s="118"/>
      <c r="T24" s="118"/>
      <c r="U24" s="118"/>
      <c r="V24" s="118"/>
      <c r="W24" s="118"/>
    </row>
    <row r="25" spans="1:23" ht="12.75" hidden="1" customHeight="1" x14ac:dyDescent="0.2">
      <c r="A25" s="118" t="s">
        <v>0</v>
      </c>
      <c r="B25" s="192" t="s">
        <v>23</v>
      </c>
      <c r="C25" s="129" t="str">
        <f>IF(C$8,IF(inpOptCalcConstantPayment=1,-AffordabilityCalculatorCalc!C$151,AffordabilityCalculatorCalc!C$101),"")</f>
        <v/>
      </c>
      <c r="D25" s="129" t="str">
        <f>IF(D$8,IF(inpOptCalcConstantPayment=1,-AffordabilityCalculatorCalc!D$151,AffordabilityCalculatorCalc!D$101),"")</f>
        <v/>
      </c>
      <c r="E25" s="129" t="str">
        <f>IF(E$8,IF(inpOptCalcConstantPayment=1,-AffordabilityCalculatorCalc!E$151,AffordabilityCalculatorCalc!E$101),"")</f>
        <v/>
      </c>
      <c r="F25" s="129" t="str">
        <f>IF(F$8,IF(inpOptCalcConstantPayment=1,-AffordabilityCalculatorCalc!F$151,AffordabilityCalculatorCalc!F$101),"")</f>
        <v/>
      </c>
      <c r="G25" s="130" t="str">
        <f>IF(G$8,IF(inpOptCalcConstantPayment=1,-AffordabilityCalculatorCalc!G$151,AffordabilityCalculatorCalc!G$101),"")</f>
        <v/>
      </c>
      <c r="J25" s="118"/>
      <c r="K25" s="118"/>
      <c r="L25" s="118"/>
      <c r="M25" s="118"/>
      <c r="N25" s="118"/>
      <c r="O25" s="118"/>
      <c r="P25" s="118"/>
      <c r="Q25" s="118"/>
      <c r="R25" s="118"/>
      <c r="S25" s="118"/>
      <c r="T25" s="118"/>
      <c r="U25" s="118"/>
      <c r="V25" s="118"/>
      <c r="W25" s="118"/>
    </row>
    <row r="26" spans="1:23" ht="12.75" hidden="1" customHeight="1" x14ac:dyDescent="0.2">
      <c r="A26" s="118" t="s">
        <v>0</v>
      </c>
      <c r="B26" s="190" t="s">
        <v>116</v>
      </c>
      <c r="C26" s="125" t="str">
        <f>IF(C$8,IF(inpOptCalcConstantPayment=1,-AffordabilityCalculatorCalc!C$152,-AffordabilityCalculatorCalc!C$177),"")</f>
        <v/>
      </c>
      <c r="D26" s="125" t="str">
        <f>IF(D$8,IF(inpOptCalcConstantPayment=1,-AffordabilityCalculatorCalc!D$152,-AffordabilityCalculatorCalc!D$177),"")</f>
        <v/>
      </c>
      <c r="E26" s="125" t="str">
        <f>IF(E$8,IF(inpOptCalcConstantPayment=1,-AffordabilityCalculatorCalc!E$152,-AffordabilityCalculatorCalc!E$177),"")</f>
        <v/>
      </c>
      <c r="F26" s="125" t="str">
        <f>IF(F$8,IF(inpOptCalcConstantPayment=1,-AffordabilityCalculatorCalc!F$152,-AffordabilityCalculatorCalc!F$177),"")</f>
        <v/>
      </c>
      <c r="G26" s="126" t="str">
        <f>IF(G$8,IF(inpOptCalcConstantPayment=1,-AffordabilityCalculatorCalc!G$152,-AffordabilityCalculatorCalc!G$177),"")</f>
        <v/>
      </c>
      <c r="J26" s="118"/>
      <c r="K26" s="118"/>
      <c r="L26" s="118"/>
      <c r="M26" s="118"/>
      <c r="N26" s="118"/>
      <c r="O26" s="118"/>
      <c r="P26" s="118"/>
      <c r="Q26" s="118"/>
      <c r="R26" s="118"/>
      <c r="S26" s="118"/>
      <c r="T26" s="118"/>
      <c r="U26" s="118"/>
      <c r="V26" s="118"/>
      <c r="W26" s="118"/>
    </row>
    <row r="27" spans="1:23" ht="12.75" hidden="1" customHeight="1" x14ac:dyDescent="0.2">
      <c r="A27" s="118" t="s">
        <v>0</v>
      </c>
      <c r="B27" s="190" t="s">
        <v>52</v>
      </c>
      <c r="C27" s="125" t="str">
        <f>IF(C$8,IF(inpOptCalcConstantPayment=1,-AffordabilityCalculatorCalc!C$153,-AffordabilityCalculatorCalc!C$170),"")</f>
        <v/>
      </c>
      <c r="D27" s="125" t="str">
        <f>IF(D$8,IF(inpOptCalcConstantPayment=1,-AffordabilityCalculatorCalc!D$153,-AffordabilityCalculatorCalc!D$170),"")</f>
        <v/>
      </c>
      <c r="E27" s="125" t="str">
        <f>IF(E$8,IF(inpOptCalcConstantPayment=1,-AffordabilityCalculatorCalc!E$153,-AffordabilityCalculatorCalc!E$170),"")</f>
        <v/>
      </c>
      <c r="F27" s="125" t="str">
        <f>IF(F$8,IF(inpOptCalcConstantPayment=1,-AffordabilityCalculatorCalc!F$153,-AffordabilityCalculatorCalc!F$170),"")</f>
        <v/>
      </c>
      <c r="G27" s="126" t="str">
        <f>IF(G$8,IF(inpOptCalcConstantPayment=1,-AffordabilityCalculatorCalc!G$153,-AffordabilityCalculatorCalc!G$170),"")</f>
        <v/>
      </c>
      <c r="J27" s="118"/>
      <c r="K27" s="118"/>
      <c r="L27" s="118"/>
      <c r="M27" s="118"/>
      <c r="N27" s="118"/>
      <c r="O27" s="118"/>
      <c r="P27" s="118"/>
      <c r="Q27" s="118"/>
      <c r="R27" s="118"/>
      <c r="S27" s="118"/>
      <c r="T27" s="118"/>
      <c r="U27" s="118"/>
      <c r="V27" s="118"/>
      <c r="W27" s="118"/>
    </row>
    <row r="28" spans="1:23" ht="12.75" hidden="1" customHeight="1" x14ac:dyDescent="0.2">
      <c r="A28" s="118" t="s">
        <v>0</v>
      </c>
      <c r="B28" s="193" t="s">
        <v>92</v>
      </c>
      <c r="C28" s="131" t="str">
        <f>IF(C$8,IF(inpOptCalcConstantPayment=1,AffordabilityCalculatorCalc!C$107 &amp; " at " &amp; TEXT(AffordabilityCalculatorCalc!C$113,"0.00%"),
AffordabilityCalculatorCalc!C$107 &amp; " * " &amp; TEXT(-AffordabilityCalculatorCalc!C$151,"£#,##0.00")),"")</f>
        <v/>
      </c>
      <c r="D28" s="131" t="str">
        <f>IF(D$8,IF(inpOptCalcConstantPayment=1,AffordabilityCalculatorCalc!D$107 &amp; " at " &amp; TEXT(AffordabilityCalculatorCalc!D$113,"0.00%"),
AffordabilityCalculatorCalc!D$107 &amp; " * " &amp; TEXT(-AffordabilityCalculatorCalc!D$151,"£#,##0.00")),"")</f>
        <v/>
      </c>
      <c r="E28" s="131" t="str">
        <f>IF(E$8,IF(inpOptCalcConstantPayment=1,AffordabilityCalculatorCalc!E$107 &amp; " at " &amp; TEXT(AffordabilityCalculatorCalc!E$113,"0.00%"),
AffordabilityCalculatorCalc!E$107 &amp; " * " &amp; TEXT(-AffordabilityCalculatorCalc!E$151,"£#,##0.00")),"")</f>
        <v/>
      </c>
      <c r="F28" s="131" t="str">
        <f>IF(F$8,IF(inpOptCalcConstantPayment=1,AffordabilityCalculatorCalc!F$107 &amp; " at " &amp; TEXT(AffordabilityCalculatorCalc!F$113,"0.00%"),
AffordabilityCalculatorCalc!F$107 &amp; " * " &amp; TEXT(-AffordabilityCalculatorCalc!F$151,"£#,##0.00")),"")</f>
        <v/>
      </c>
      <c r="G28" s="132" t="str">
        <f>IF(G$8,IF(inpOptCalcConstantPayment=1,AffordabilityCalculatorCalc!G$107 &amp; " at " &amp; TEXT(AffordabilityCalculatorCalc!G$113,"0.00%"),
AffordabilityCalculatorCalc!G$107 &amp; " * " &amp; TEXT(-AffordabilityCalculatorCalc!G$151,"£#,##0.00")),"")</f>
        <v/>
      </c>
      <c r="J28" s="118"/>
      <c r="K28" s="118"/>
      <c r="L28" s="118"/>
      <c r="M28" s="118"/>
      <c r="N28" s="118"/>
      <c r="O28" s="118"/>
      <c r="P28" s="118"/>
      <c r="Q28" s="118"/>
      <c r="R28" s="118"/>
      <c r="S28" s="118"/>
      <c r="T28" s="118"/>
      <c r="U28" s="118"/>
      <c r="V28" s="118"/>
      <c r="W28" s="118"/>
    </row>
    <row r="29" spans="1:23" ht="12.75" hidden="1" customHeight="1" x14ac:dyDescent="0.2">
      <c r="A29" s="118" t="s">
        <v>0</v>
      </c>
      <c r="B29" s="190" t="s">
        <v>24</v>
      </c>
      <c r="C29" s="125" t="str">
        <f>IF(C$9,IF(inpOptCalcConstantPayment=1,-AffordabilityCalculatorCalc!C$154,AffordabilityCalculatorCalc!C$101),"")</f>
        <v/>
      </c>
      <c r="D29" s="125" t="str">
        <f>IF(D$9,IF(inpOptCalcConstantPayment=1,-AffordabilityCalculatorCalc!D$154,AffordabilityCalculatorCalc!D$101),"")</f>
        <v/>
      </c>
      <c r="E29" s="125" t="str">
        <f>IF(E$9,IF(inpOptCalcConstantPayment=1,-AffordabilityCalculatorCalc!E$154,AffordabilityCalculatorCalc!E$101),"")</f>
        <v/>
      </c>
      <c r="F29" s="125" t="str">
        <f>IF(F$9,IF(inpOptCalcConstantPayment=1,-AffordabilityCalculatorCalc!F$154,AffordabilityCalculatorCalc!F$101),"")</f>
        <v/>
      </c>
      <c r="G29" s="126" t="str">
        <f>IF(G$9,IF(inpOptCalcConstantPayment=1,-AffordabilityCalculatorCalc!G$154,AffordabilityCalculatorCalc!G$101),"")</f>
        <v/>
      </c>
      <c r="J29" s="118"/>
      <c r="K29" s="118"/>
      <c r="L29" s="118"/>
      <c r="M29" s="118"/>
      <c r="N29" s="118"/>
      <c r="O29" s="118"/>
      <c r="P29" s="118"/>
      <c r="Q29" s="118"/>
      <c r="R29" s="118"/>
      <c r="S29" s="118"/>
      <c r="T29" s="118"/>
      <c r="U29" s="118"/>
      <c r="V29" s="118"/>
      <c r="W29" s="118"/>
    </row>
    <row r="30" spans="1:23" ht="12.75" hidden="1" customHeight="1" x14ac:dyDescent="0.2">
      <c r="A30" s="118" t="s">
        <v>0</v>
      </c>
      <c r="B30" s="190" t="s">
        <v>116</v>
      </c>
      <c r="C30" s="125" t="str">
        <f>IF(C$9,IF(inpOptCalcConstantPayment=1,-AffordabilityCalculatorCalc!C$155,-AffordabilityCalculatorCalc!C$178),"")</f>
        <v/>
      </c>
      <c r="D30" s="125" t="str">
        <f>IF(D$9,IF(inpOptCalcConstantPayment=1,-AffordabilityCalculatorCalc!D$155,-AffordabilityCalculatorCalc!D$178),"")</f>
        <v/>
      </c>
      <c r="E30" s="125" t="str">
        <f>IF(E$9,IF(inpOptCalcConstantPayment=1,-AffordabilityCalculatorCalc!E$155,-AffordabilityCalculatorCalc!E$178),"")</f>
        <v/>
      </c>
      <c r="F30" s="125" t="str">
        <f>IF(F$9,IF(inpOptCalcConstantPayment=1,-AffordabilityCalculatorCalc!F$155,-AffordabilityCalculatorCalc!F$178),"")</f>
        <v/>
      </c>
      <c r="G30" s="126" t="str">
        <f>IF(G$9,IF(inpOptCalcConstantPayment=1,-AffordabilityCalculatorCalc!G$155,-AffordabilityCalculatorCalc!G$178),"")</f>
        <v/>
      </c>
      <c r="J30" s="118"/>
      <c r="K30" s="118"/>
      <c r="L30" s="118"/>
      <c r="M30" s="118"/>
      <c r="N30" s="118"/>
      <c r="O30" s="118"/>
      <c r="P30" s="118"/>
      <c r="Q30" s="118"/>
      <c r="R30" s="118"/>
      <c r="S30" s="118"/>
      <c r="T30" s="118"/>
      <c r="U30" s="118"/>
      <c r="V30" s="118"/>
      <c r="W30" s="118"/>
    </row>
    <row r="31" spans="1:23" ht="12.75" hidden="1" customHeight="1" x14ac:dyDescent="0.2">
      <c r="A31" s="118" t="s">
        <v>0</v>
      </c>
      <c r="B31" s="190" t="s">
        <v>52</v>
      </c>
      <c r="C31" s="125" t="str">
        <f>IF(C$9,IF(inpOptCalcConstantPayment=1,-AffordabilityCalculatorCalc!C$156,0),"")</f>
        <v/>
      </c>
      <c r="D31" s="125" t="str">
        <f>IF(D$9,IF(inpOptCalcConstantPayment=1,-AffordabilityCalculatorCalc!D$156,0),"")</f>
        <v/>
      </c>
      <c r="E31" s="125" t="str">
        <f>IF(E$9,IF(inpOptCalcConstantPayment=1,-AffordabilityCalculatorCalc!E$156,0),"")</f>
        <v/>
      </c>
      <c r="F31" s="125" t="str">
        <f>IF(F$9,IF(inpOptCalcConstantPayment=1,-AffordabilityCalculatorCalc!F$156,0),"")</f>
        <v/>
      </c>
      <c r="G31" s="126" t="str">
        <f>IF(G$9,IF(inpOptCalcConstantPayment=1,-AffordabilityCalculatorCalc!G$156,0),"")</f>
        <v/>
      </c>
      <c r="J31" s="118"/>
      <c r="K31" s="118"/>
      <c r="L31" s="118"/>
      <c r="M31" s="118"/>
      <c r="N31" s="118"/>
      <c r="O31" s="118"/>
      <c r="P31" s="118"/>
      <c r="Q31" s="118"/>
      <c r="R31" s="118"/>
      <c r="S31" s="118"/>
      <c r="T31" s="118"/>
      <c r="U31" s="118"/>
      <c r="V31" s="118"/>
      <c r="W31" s="118"/>
    </row>
    <row r="32" spans="1:23" ht="12.75" hidden="1" customHeight="1" thickBot="1" x14ac:dyDescent="0.25">
      <c r="A32" s="118" t="s">
        <v>0</v>
      </c>
      <c r="B32" s="191" t="s">
        <v>92</v>
      </c>
      <c r="C32" s="127" t="str">
        <f>IF(C$9,IF(inpOptCalcConstantPayment=1,AffordabilityCalculatorCalc!C$108 &amp; " at " &amp; TEXT(AffordabilityCalculatorCalc!C$114,"0.00%"),
AffordabilityCalculatorCalc!C$108 &amp; " * " &amp; TEXT(-AffordabilityCalculatorCalc!C$154,"£#,##0.00")),"")</f>
        <v/>
      </c>
      <c r="D32" s="127" t="str">
        <f>IF(D$9,IF(inpOptCalcConstantPayment=1,AffordabilityCalculatorCalc!D$108 &amp; " at " &amp; TEXT(AffordabilityCalculatorCalc!D$114,"0.00%"),
AffordabilityCalculatorCalc!D$108 &amp; " * " &amp; TEXT(-AffordabilityCalculatorCalc!D$154,"£#,##0.00")),"")</f>
        <v/>
      </c>
      <c r="E32" s="127" t="str">
        <f>IF(E$9,IF(inpOptCalcConstantPayment=1,AffordabilityCalculatorCalc!E$108 &amp; " at " &amp; TEXT(AffordabilityCalculatorCalc!E$114,"0.00%"),
AffordabilityCalculatorCalc!E$108 &amp; " * " &amp; TEXT(-AffordabilityCalculatorCalc!E$154,"£#,##0.00")),"")</f>
        <v/>
      </c>
      <c r="F32" s="127" t="str">
        <f>IF(F$9,IF(inpOptCalcConstantPayment=1,AffordabilityCalculatorCalc!F$108 &amp; " at " &amp; TEXT(AffordabilityCalculatorCalc!F$114,"0.00%"),
AffordabilityCalculatorCalc!F$108 &amp; " * " &amp; TEXT(-AffordabilityCalculatorCalc!F$154,"£#,##0.00")),"")</f>
        <v/>
      </c>
      <c r="G32" s="128" t="str">
        <f>IF(G$9,IF(inpOptCalcConstantPayment=1,AffordabilityCalculatorCalc!G$108 &amp; " at " &amp; TEXT(AffordabilityCalculatorCalc!G$114,"0.00%"),
AffordabilityCalculatorCalc!G$108 &amp; " * " &amp; TEXT(-AffordabilityCalculatorCalc!G$154,"£#,##0.00")),"")</f>
        <v/>
      </c>
      <c r="J32" s="118"/>
      <c r="K32" s="118"/>
      <c r="L32" s="118"/>
      <c r="M32" s="118"/>
      <c r="N32" s="118"/>
      <c r="O32" s="118"/>
      <c r="P32" s="118"/>
      <c r="Q32" s="118"/>
      <c r="R32" s="118"/>
      <c r="S32" s="118"/>
      <c r="T32" s="118"/>
      <c r="U32" s="118"/>
      <c r="V32" s="118"/>
      <c r="W32" s="118"/>
    </row>
    <row r="33" spans="1:23" ht="12.75" hidden="1" customHeight="1" x14ac:dyDescent="0.2">
      <c r="A33" s="118" t="s">
        <v>0</v>
      </c>
      <c r="B33" s="117"/>
      <c r="C33" s="117"/>
      <c r="D33" s="117"/>
      <c r="E33" s="117"/>
      <c r="F33" s="117"/>
      <c r="G33" s="117"/>
      <c r="J33" s="118"/>
      <c r="K33" s="118"/>
      <c r="L33" s="118"/>
      <c r="M33" s="118"/>
      <c r="N33" s="118"/>
      <c r="O33" s="118"/>
      <c r="P33" s="118"/>
      <c r="Q33" s="118"/>
      <c r="R33" s="118"/>
      <c r="S33" s="118"/>
      <c r="T33" s="118"/>
      <c r="U33" s="118"/>
      <c r="V33" s="118"/>
      <c r="W33" s="118"/>
    </row>
    <row r="34" spans="1:23" ht="12.75" hidden="1" customHeight="1" thickBot="1" x14ac:dyDescent="0.25">
      <c r="A34" s="118" t="s">
        <v>0</v>
      </c>
      <c r="B34" s="119" t="s">
        <v>137</v>
      </c>
      <c r="C34" s="117"/>
      <c r="D34" s="117"/>
      <c r="E34" s="117"/>
      <c r="F34" s="117"/>
      <c r="G34" s="117"/>
      <c r="J34" s="118"/>
      <c r="K34" s="118"/>
      <c r="L34" s="118"/>
      <c r="M34" s="118"/>
      <c r="N34" s="118"/>
      <c r="O34" s="118"/>
      <c r="P34" s="118"/>
      <c r="Q34" s="118"/>
      <c r="R34" s="118"/>
      <c r="S34" s="118"/>
      <c r="T34" s="118"/>
      <c r="U34" s="118"/>
      <c r="V34" s="118"/>
      <c r="W34" s="118"/>
    </row>
    <row r="35" spans="1:23" ht="12.75" hidden="1" customHeight="1" x14ac:dyDescent="0.2">
      <c r="A35" s="118" t="s">
        <v>0</v>
      </c>
      <c r="B35" s="120"/>
      <c r="C35" s="121" t="s">
        <v>282</v>
      </c>
      <c r="D35" s="121" t="s">
        <v>283</v>
      </c>
      <c r="E35" s="121" t="s">
        <v>284</v>
      </c>
      <c r="F35" s="121" t="s">
        <v>285</v>
      </c>
      <c r="G35" s="122" t="s">
        <v>286</v>
      </c>
      <c r="J35" s="118"/>
      <c r="K35" s="118"/>
      <c r="L35" s="118"/>
      <c r="M35" s="118"/>
      <c r="N35" s="118"/>
      <c r="O35" s="118"/>
      <c r="P35" s="118"/>
      <c r="Q35" s="118"/>
      <c r="R35" s="118"/>
      <c r="S35" s="118"/>
      <c r="T35" s="118"/>
      <c r="U35" s="118"/>
      <c r="V35" s="118"/>
      <c r="W35" s="118"/>
    </row>
    <row r="36" spans="1:23" ht="12.75" hidden="1" customHeight="1" x14ac:dyDescent="0.2">
      <c r="A36" s="118" t="s">
        <v>0</v>
      </c>
      <c r="B36" s="190" t="s">
        <v>248</v>
      </c>
      <c r="C36" s="125" t="str">
        <f>IF(C$7,IF(inpOptCalcConstantPayment=1,-AffordabilityCalculatorCalc!C$160,-AffordabilityCalculatorCalc!C$182),"")</f>
        <v/>
      </c>
      <c r="D36" s="125" t="str">
        <f>IF(D$7,IF(inpOptCalcConstantPayment=1,-AffordabilityCalculatorCalc!D$160,-AffordabilityCalculatorCalc!D$182),"")</f>
        <v/>
      </c>
      <c r="E36" s="125" t="str">
        <f>IF(E$7,IF(inpOptCalcConstantPayment=1,-AffordabilityCalculatorCalc!E$160,-AffordabilityCalculatorCalc!E$182),"")</f>
        <v/>
      </c>
      <c r="F36" s="125" t="str">
        <f>IF(F$7,IF(inpOptCalcConstantPayment=1,-AffordabilityCalculatorCalc!F$160,-AffordabilityCalculatorCalc!F$182),"")</f>
        <v/>
      </c>
      <c r="G36" s="126" t="str">
        <f>IF(G$7,IF(inpOptCalcConstantPayment=1,-AffordabilityCalculatorCalc!G$160,-AffordabilityCalculatorCalc!G$182),"")</f>
        <v/>
      </c>
      <c r="J36" s="118"/>
      <c r="K36" s="118"/>
      <c r="L36" s="118"/>
      <c r="M36" s="118"/>
      <c r="N36" s="118"/>
      <c r="O36" s="118"/>
      <c r="P36" s="118"/>
      <c r="Q36" s="118"/>
      <c r="R36" s="118"/>
      <c r="S36" s="118"/>
      <c r="T36" s="118"/>
      <c r="U36" s="118"/>
      <c r="V36" s="118"/>
      <c r="W36" s="118"/>
    </row>
    <row r="37" spans="1:23" ht="12.75" hidden="1" customHeight="1" thickBot="1" x14ac:dyDescent="0.25">
      <c r="A37" s="118" t="s">
        <v>0</v>
      </c>
      <c r="B37" s="191" t="s">
        <v>249</v>
      </c>
      <c r="C37" s="127" t="str">
        <f>IF(C$7,IF(inpOptCalcConstantPayment=1,-AffordabilityCalculatorCalc!C$161,-AffordabilityCalculatorCalc!C$183),"")</f>
        <v/>
      </c>
      <c r="D37" s="127" t="str">
        <f>IF(D$7,IF(inpOptCalcConstantPayment=1,-AffordabilityCalculatorCalc!D$161,-AffordabilityCalculatorCalc!D$183),"")</f>
        <v/>
      </c>
      <c r="E37" s="127" t="str">
        <f>IF(E$7,IF(inpOptCalcConstantPayment=1,-AffordabilityCalculatorCalc!E$161,-AffordabilityCalculatorCalc!E$183),"")</f>
        <v/>
      </c>
      <c r="F37" s="127" t="str">
        <f>IF(F$7,IF(inpOptCalcConstantPayment=1,-AffordabilityCalculatorCalc!F$161,-AffordabilityCalculatorCalc!F$183),"")</f>
        <v/>
      </c>
      <c r="G37" s="128" t="str">
        <f>IF(G$7,IF(inpOptCalcConstantPayment=1,-AffordabilityCalculatorCalc!G$161,-AffordabilityCalculatorCalc!G$183),"")</f>
        <v/>
      </c>
      <c r="J37" s="118"/>
      <c r="K37" s="118"/>
      <c r="L37" s="118"/>
      <c r="M37" s="118"/>
      <c r="N37" s="118"/>
      <c r="O37" s="118"/>
      <c r="P37" s="118"/>
      <c r="Q37" s="118"/>
      <c r="R37" s="118"/>
      <c r="S37" s="118"/>
      <c r="T37" s="118"/>
      <c r="U37" s="118"/>
      <c r="V37" s="118"/>
      <c r="W37" s="118"/>
    </row>
    <row r="38" spans="1:23" hidden="1" x14ac:dyDescent="0.2">
      <c r="A38" s="118" t="s">
        <v>0</v>
      </c>
      <c r="B38" s="118"/>
      <c r="C38" s="118"/>
      <c r="D38" s="118"/>
      <c r="E38" s="118"/>
      <c r="F38" s="118"/>
      <c r="G38" s="118"/>
      <c r="J38" s="118"/>
      <c r="K38" s="118"/>
      <c r="L38" s="118"/>
      <c r="M38" s="118"/>
      <c r="N38" s="118"/>
      <c r="O38" s="118"/>
      <c r="P38" s="118"/>
      <c r="Q38" s="118"/>
      <c r="R38" s="118"/>
      <c r="S38" s="118"/>
      <c r="T38" s="118"/>
      <c r="U38" s="118"/>
      <c r="V38" s="118"/>
      <c r="W38" s="118"/>
    </row>
    <row r="39" spans="1:23" ht="12.75" hidden="1" customHeight="1" thickBot="1" x14ac:dyDescent="0.25">
      <c r="A39" s="118" t="s">
        <v>0</v>
      </c>
      <c r="B39" s="119" t="s">
        <v>162</v>
      </c>
      <c r="C39" s="117"/>
      <c r="D39" s="117"/>
      <c r="E39" s="117"/>
      <c r="F39" s="117"/>
      <c r="G39" s="117"/>
      <c r="J39" s="118"/>
      <c r="K39" s="118"/>
      <c r="L39" s="118"/>
      <c r="M39" s="118"/>
      <c r="N39" s="118"/>
      <c r="O39" s="118"/>
      <c r="P39" s="118"/>
      <c r="Q39" s="118"/>
      <c r="R39" s="118"/>
      <c r="S39" s="118"/>
      <c r="T39" s="118"/>
      <c r="U39" s="118"/>
      <c r="V39" s="118"/>
      <c r="W39" s="118"/>
    </row>
    <row r="40" spans="1:23" ht="12.75" hidden="1" customHeight="1" x14ac:dyDescent="0.2">
      <c r="A40" s="118" t="s">
        <v>0</v>
      </c>
      <c r="B40" s="120"/>
      <c r="C40" s="121" t="s">
        <v>282</v>
      </c>
      <c r="D40" s="121" t="s">
        <v>283</v>
      </c>
      <c r="E40" s="121" t="s">
        <v>284</v>
      </c>
      <c r="F40" s="121" t="s">
        <v>285</v>
      </c>
      <c r="G40" s="122" t="s">
        <v>286</v>
      </c>
      <c r="J40" s="118"/>
      <c r="K40" s="118"/>
      <c r="L40" s="118"/>
      <c r="M40" s="118"/>
      <c r="N40" s="118"/>
      <c r="O40" s="118"/>
      <c r="P40" s="118"/>
      <c r="Q40" s="118"/>
      <c r="R40" s="118"/>
      <c r="S40" s="118"/>
      <c r="T40" s="118"/>
      <c r="U40" s="118"/>
      <c r="V40" s="118"/>
      <c r="W40" s="118"/>
    </row>
    <row r="41" spans="1:23" ht="12.75" hidden="1" customHeight="1" x14ac:dyDescent="0.2">
      <c r="A41" s="118" t="s">
        <v>0</v>
      </c>
      <c r="B41" s="190" t="s">
        <v>158</v>
      </c>
      <c r="C41" s="125" t="str">
        <f>IF(C$10,IF(inpOptCalcConstantPayment=1,AffordabilityCalculatorCalc!C$165,AffordabilityCalculatorCalc!C$187),"")</f>
        <v/>
      </c>
      <c r="D41" s="125" t="str">
        <f>IF(D$10,IF(inpOptCalcConstantPayment=1,AffordabilityCalculatorCalc!D$165,AffordabilityCalculatorCalc!D$187),"")</f>
        <v/>
      </c>
      <c r="E41" s="125" t="str">
        <f>IF(E$10,IF(inpOptCalcConstantPayment=1,AffordabilityCalculatorCalc!E$165,AffordabilityCalculatorCalc!E$187),"")</f>
        <v/>
      </c>
      <c r="F41" s="125" t="str">
        <f>IF(F$10,IF(inpOptCalcConstantPayment=1,AffordabilityCalculatorCalc!F$165,AffordabilityCalculatorCalc!F$187),"")</f>
        <v/>
      </c>
      <c r="G41" s="126" t="str">
        <f>IF(G$10,IF(inpOptCalcConstantPayment=1,AffordabilityCalculatorCalc!G$165,AffordabilityCalculatorCalc!G$187),"")</f>
        <v/>
      </c>
      <c r="J41" s="118"/>
      <c r="K41" s="118"/>
      <c r="L41" s="118"/>
      <c r="M41" s="118"/>
      <c r="N41" s="118"/>
      <c r="O41" s="118"/>
      <c r="P41" s="118"/>
      <c r="Q41" s="118"/>
      <c r="R41" s="118"/>
      <c r="S41" s="118"/>
      <c r="T41" s="118"/>
      <c r="U41" s="118"/>
      <c r="V41" s="118"/>
      <c r="W41" s="118"/>
    </row>
    <row r="42" spans="1:23" ht="12.75" hidden="1" customHeight="1" thickBot="1" x14ac:dyDescent="0.25">
      <c r="A42" s="118" t="s">
        <v>0</v>
      </c>
      <c r="B42" s="191" t="s">
        <v>159</v>
      </c>
      <c r="C42" s="127" t="str">
        <f>IF(C$11,IF(inpOptCalcConstantPayment=1,AffordabilityCalculatorCalc!C$166,AffordabilityCalculatorCalc!C$188),"")</f>
        <v/>
      </c>
      <c r="D42" s="127" t="str">
        <f>IF(D$11,IF(inpOptCalcConstantPayment=1,AffordabilityCalculatorCalc!D$166,AffordabilityCalculatorCalc!D$188),"")</f>
        <v/>
      </c>
      <c r="E42" s="127" t="str">
        <f>IF(E$11,IF(inpOptCalcConstantPayment=1,AffordabilityCalculatorCalc!E$166,AffordabilityCalculatorCalc!E$188),"")</f>
        <v/>
      </c>
      <c r="F42" s="127" t="str">
        <f>IF(F$11,IF(inpOptCalcConstantPayment=1,AffordabilityCalculatorCalc!F$166,AffordabilityCalculatorCalc!F$188),"")</f>
        <v/>
      </c>
      <c r="G42" s="128" t="str">
        <f>IF(G$11,IF(inpOptCalcConstantPayment=1,AffordabilityCalculatorCalc!G$166,AffordabilityCalculatorCalc!G$188),"")</f>
        <v/>
      </c>
      <c r="J42" s="118"/>
      <c r="K42" s="118"/>
      <c r="L42" s="118"/>
      <c r="M42" s="118"/>
      <c r="N42" s="118"/>
      <c r="O42" s="118"/>
      <c r="P42" s="118"/>
      <c r="Q42" s="118"/>
      <c r="R42" s="118"/>
      <c r="S42" s="118"/>
      <c r="T42" s="118"/>
      <c r="U42" s="118"/>
      <c r="V42" s="118"/>
      <c r="W42" s="118"/>
    </row>
    <row r="43" spans="1:23" ht="2.4500000000000002" customHeight="1" x14ac:dyDescent="0.2"/>
    <row r="44" spans="1:23" ht="15" customHeight="1" x14ac:dyDescent="0.2">
      <c r="A44" s="270"/>
      <c r="B44" s="270"/>
      <c r="C44" s="270"/>
      <c r="D44" s="270"/>
      <c r="E44" s="270"/>
      <c r="F44" s="270"/>
      <c r="G44" s="270"/>
      <c r="J44" s="270"/>
      <c r="K44" s="270"/>
      <c r="L44" s="270"/>
      <c r="M44" s="270"/>
      <c r="N44" s="270"/>
      <c r="O44" s="270"/>
      <c r="P44" s="270"/>
      <c r="Q44" s="270"/>
      <c r="R44" s="270"/>
      <c r="S44" s="270"/>
      <c r="T44" s="270"/>
      <c r="U44" s="270"/>
      <c r="V44" s="270"/>
      <c r="W44" s="270"/>
    </row>
    <row r="45" spans="1:23" ht="24.95" customHeight="1" x14ac:dyDescent="0.3">
      <c r="A45" s="270"/>
      <c r="B45" s="270"/>
      <c r="C45" s="270"/>
      <c r="D45" s="270"/>
      <c r="E45" s="270"/>
      <c r="F45" s="270"/>
      <c r="G45" s="270"/>
      <c r="J45" s="270"/>
      <c r="K45" s="318" t="s">
        <v>139</v>
      </c>
      <c r="L45" s="270"/>
      <c r="M45" s="270"/>
      <c r="N45" s="359" t="s">
        <v>354</v>
      </c>
      <c r="O45" s="270"/>
      <c r="P45" s="270"/>
      <c r="Q45" s="270"/>
      <c r="R45" s="270"/>
      <c r="S45" s="270"/>
      <c r="T45" s="270"/>
      <c r="U45" s="270"/>
      <c r="V45" s="270"/>
      <c r="W45" s="270"/>
    </row>
    <row r="46" spans="1:23" ht="7.5" customHeight="1" thickBot="1" x14ac:dyDescent="0.25">
      <c r="A46" s="270"/>
      <c r="B46" s="270"/>
      <c r="C46" s="270"/>
      <c r="D46" s="270"/>
      <c r="E46" s="270"/>
      <c r="F46" s="270"/>
      <c r="G46" s="270"/>
      <c r="J46" s="270"/>
      <c r="K46" s="270"/>
      <c r="L46" s="270"/>
      <c r="M46" s="270"/>
      <c r="N46" s="270"/>
      <c r="O46" s="270"/>
      <c r="P46" s="270"/>
      <c r="Q46" s="270"/>
      <c r="R46" s="270"/>
      <c r="S46" s="270"/>
      <c r="T46" s="270"/>
      <c r="U46" s="270"/>
      <c r="V46" s="270"/>
      <c r="W46" s="270"/>
    </row>
    <row r="47" spans="1:23" ht="15" customHeight="1" x14ac:dyDescent="0.2">
      <c r="A47" s="118"/>
      <c r="B47" s="118"/>
      <c r="C47" s="118"/>
      <c r="D47" s="118"/>
      <c r="E47" s="118"/>
      <c r="F47" s="118"/>
      <c r="G47" s="118"/>
      <c r="J47" s="118"/>
      <c r="K47" s="141"/>
      <c r="L47" s="279" t="s">
        <v>33</v>
      </c>
      <c r="M47" s="151"/>
      <c r="N47" s="234" t="s">
        <v>282</v>
      </c>
      <c r="O47" s="287"/>
      <c r="P47" s="234" t="s">
        <v>283</v>
      </c>
      <c r="Q47" s="287"/>
      <c r="R47" s="234" t="s">
        <v>284</v>
      </c>
      <c r="S47" s="287"/>
      <c r="T47" s="234" t="s">
        <v>285</v>
      </c>
      <c r="U47" s="287"/>
      <c r="V47" s="234" t="s">
        <v>286</v>
      </c>
      <c r="W47" s="142"/>
    </row>
    <row r="48" spans="1:23" ht="5.0999999999999996" customHeight="1" x14ac:dyDescent="0.2">
      <c r="K48" s="262"/>
      <c r="L48" s="263"/>
      <c r="M48" s="264"/>
      <c r="N48" s="264"/>
      <c r="O48" s="264"/>
      <c r="P48" s="263"/>
      <c r="Q48" s="263"/>
      <c r="R48" s="263"/>
      <c r="S48" s="263"/>
      <c r="T48" s="263"/>
      <c r="U48" s="263"/>
      <c r="V48" s="263"/>
      <c r="W48" s="272"/>
    </row>
    <row r="49" spans="1:23" ht="14.1" customHeight="1" x14ac:dyDescent="0.2">
      <c r="A49" s="118"/>
      <c r="B49" s="118"/>
      <c r="C49" s="118"/>
      <c r="D49" s="118"/>
      <c r="E49" s="118"/>
      <c r="F49" s="118"/>
      <c r="G49" s="118"/>
      <c r="J49" s="118"/>
      <c r="K49" s="152"/>
      <c r="L49" s="135" t="s">
        <v>27</v>
      </c>
      <c r="M49" s="153"/>
      <c r="N49" s="291" t="s">
        <v>307</v>
      </c>
      <c r="O49" s="153"/>
      <c r="P49" s="316"/>
      <c r="Q49" s="253"/>
      <c r="R49" s="253"/>
      <c r="S49" s="253"/>
      <c r="T49" s="253"/>
      <c r="U49" s="253"/>
      <c r="V49" s="253"/>
      <c r="W49" s="154"/>
    </row>
    <row r="50" spans="1:23" ht="5.0999999999999996" customHeight="1" x14ac:dyDescent="0.2">
      <c r="K50" s="282"/>
      <c r="L50" s="273"/>
      <c r="M50" s="273"/>
      <c r="N50" s="273"/>
      <c r="O50" s="273"/>
      <c r="P50" s="273"/>
      <c r="Q50" s="273"/>
      <c r="R50" s="273"/>
      <c r="S50" s="273"/>
      <c r="T50" s="273"/>
      <c r="U50" s="273"/>
      <c r="V50" s="273"/>
      <c r="W50" s="274"/>
    </row>
    <row r="51" spans="1:23" ht="60" customHeight="1" x14ac:dyDescent="0.2">
      <c r="K51" s="282"/>
      <c r="L51" s="364" t="s">
        <v>388</v>
      </c>
      <c r="M51" s="139"/>
      <c r="N51" s="357"/>
      <c r="O51" s="140"/>
      <c r="P51" s="357"/>
      <c r="Q51" s="136"/>
      <c r="R51" s="357"/>
      <c r="S51" s="136"/>
      <c r="T51" s="357"/>
      <c r="U51" s="136"/>
      <c r="V51" s="357"/>
      <c r="W51" s="274"/>
    </row>
    <row r="52" spans="1:23" ht="5.0999999999999996" customHeight="1" x14ac:dyDescent="0.2">
      <c r="K52" s="282"/>
      <c r="L52" s="273"/>
      <c r="M52" s="273"/>
      <c r="N52" s="273"/>
      <c r="O52" s="273"/>
      <c r="P52" s="273"/>
      <c r="Q52" s="273"/>
      <c r="R52" s="273"/>
      <c r="S52" s="273"/>
      <c r="T52" s="273"/>
      <c r="U52" s="273"/>
      <c r="V52" s="273"/>
      <c r="W52" s="274"/>
    </row>
    <row r="53" spans="1:23" ht="15" customHeight="1" x14ac:dyDescent="0.2">
      <c r="A53" s="118"/>
      <c r="B53" s="118"/>
      <c r="C53" s="118"/>
      <c r="D53" s="118"/>
      <c r="E53" s="118"/>
      <c r="F53" s="118"/>
      <c r="G53" s="118"/>
      <c r="J53" s="118"/>
      <c r="K53" s="138"/>
      <c r="L53" s="20" t="s">
        <v>151</v>
      </c>
      <c r="M53" s="139"/>
      <c r="N53" s="325"/>
      <c r="O53" s="140"/>
      <c r="P53" s="329"/>
      <c r="Q53" s="136"/>
      <c r="R53" s="329"/>
      <c r="S53" s="136"/>
      <c r="T53" s="329"/>
      <c r="U53" s="136"/>
      <c r="V53" s="329"/>
      <c r="W53" s="137"/>
    </row>
    <row r="54" spans="1:23" ht="15" customHeight="1" x14ac:dyDescent="0.2">
      <c r="A54" s="118"/>
      <c r="B54" s="118"/>
      <c r="C54" s="118"/>
      <c r="D54" s="118"/>
      <c r="E54" s="118"/>
      <c r="F54" s="118"/>
      <c r="G54" s="118"/>
      <c r="J54" s="118"/>
      <c r="K54" s="138"/>
      <c r="L54" s="20" t="s">
        <v>209</v>
      </c>
      <c r="M54" s="139"/>
      <c r="N54" s="40"/>
      <c r="O54" s="140"/>
      <c r="P54" s="40"/>
      <c r="Q54" s="136"/>
      <c r="R54" s="40"/>
      <c r="S54" s="136"/>
      <c r="T54" s="40"/>
      <c r="U54" s="136"/>
      <c r="V54" s="40"/>
      <c r="W54" s="137"/>
    </row>
    <row r="55" spans="1:23" ht="22.5" customHeight="1" x14ac:dyDescent="0.2">
      <c r="A55" s="118"/>
      <c r="B55" s="118"/>
      <c r="C55" s="118"/>
      <c r="D55" s="118"/>
      <c r="E55" s="118"/>
      <c r="F55" s="118"/>
      <c r="G55" s="118"/>
      <c r="J55" s="118"/>
      <c r="K55" s="23"/>
      <c r="L55" s="19" t="s">
        <v>28</v>
      </c>
      <c r="M55" s="22"/>
      <c r="N55" s="225"/>
      <c r="O55" s="225"/>
      <c r="P55" s="225"/>
      <c r="Q55" s="337"/>
      <c r="R55" s="225"/>
      <c r="S55" s="136"/>
      <c r="T55" s="225"/>
      <c r="U55" s="136"/>
      <c r="V55" s="225"/>
      <c r="W55" s="137"/>
    </row>
    <row r="56" spans="1:23" ht="15" customHeight="1" x14ac:dyDescent="0.2">
      <c r="A56" s="118"/>
      <c r="B56" s="118"/>
      <c r="C56" s="118"/>
      <c r="D56" s="118"/>
      <c r="E56" s="118"/>
      <c r="F56" s="118"/>
      <c r="G56" s="118"/>
      <c r="J56" s="118"/>
      <c r="K56" s="23"/>
      <c r="L56" s="20" t="s">
        <v>197</v>
      </c>
      <c r="M56" s="22"/>
      <c r="N56" s="145"/>
      <c r="O56" s="225"/>
      <c r="P56" s="145"/>
      <c r="Q56" s="337"/>
      <c r="R56" s="145"/>
      <c r="S56" s="136"/>
      <c r="T56" s="145"/>
      <c r="U56" s="136"/>
      <c r="V56" s="145"/>
      <c r="W56" s="137"/>
    </row>
    <row r="57" spans="1:23" ht="5.0999999999999996" customHeight="1" x14ac:dyDescent="0.2">
      <c r="A57" s="118"/>
      <c r="B57" s="118"/>
      <c r="C57" s="118"/>
      <c r="D57" s="118"/>
      <c r="E57" s="118"/>
      <c r="F57" s="118"/>
      <c r="G57" s="118"/>
      <c r="J57" s="118"/>
      <c r="K57" s="23"/>
      <c r="L57" s="22"/>
      <c r="M57" s="22"/>
      <c r="N57" s="225"/>
      <c r="O57" s="225"/>
      <c r="P57" s="225"/>
      <c r="Q57" s="136"/>
      <c r="R57" s="225"/>
      <c r="S57" s="136"/>
      <c r="T57" s="225"/>
      <c r="U57" s="136"/>
      <c r="V57" s="225"/>
      <c r="W57" s="137"/>
    </row>
    <row r="58" spans="1:23" ht="15" customHeight="1" x14ac:dyDescent="0.2">
      <c r="A58" s="118"/>
      <c r="B58" s="118"/>
      <c r="C58" s="118"/>
      <c r="D58" s="118"/>
      <c r="E58" s="118"/>
      <c r="F58" s="118"/>
      <c r="G58" s="118"/>
      <c r="J58" s="118"/>
      <c r="K58" s="23"/>
      <c r="L58" s="20" t="s">
        <v>196</v>
      </c>
      <c r="M58" s="12"/>
      <c r="N58" s="40"/>
      <c r="O58" s="225"/>
      <c r="P58" s="40"/>
      <c r="Q58" s="136"/>
      <c r="R58" s="40"/>
      <c r="S58" s="136"/>
      <c r="T58" s="40"/>
      <c r="U58" s="136"/>
      <c r="V58" s="40"/>
      <c r="W58" s="137"/>
    </row>
    <row r="59" spans="1:23" ht="15" customHeight="1" x14ac:dyDescent="0.2">
      <c r="A59" s="118"/>
      <c r="B59" s="118"/>
      <c r="C59" s="118"/>
      <c r="D59" s="118"/>
      <c r="E59" s="118"/>
      <c r="F59" s="118"/>
      <c r="G59" s="118"/>
      <c r="J59" s="118"/>
      <c r="K59" s="23"/>
      <c r="L59" s="20" t="s">
        <v>198</v>
      </c>
      <c r="M59" s="12"/>
      <c r="N59" s="145"/>
      <c r="O59" s="225"/>
      <c r="P59" s="145"/>
      <c r="Q59" s="136"/>
      <c r="R59" s="145"/>
      <c r="S59" s="136"/>
      <c r="T59" s="145"/>
      <c r="U59" s="136"/>
      <c r="V59" s="145"/>
      <c r="W59" s="137"/>
    </row>
    <row r="60" spans="1:23" ht="5.0999999999999996" customHeight="1" x14ac:dyDescent="0.2">
      <c r="A60" s="118"/>
      <c r="B60" s="118"/>
      <c r="C60" s="118"/>
      <c r="D60" s="118"/>
      <c r="E60" s="118"/>
      <c r="F60" s="118"/>
      <c r="G60" s="118"/>
      <c r="J60" s="118"/>
      <c r="K60" s="23"/>
      <c r="L60" s="22"/>
      <c r="M60" s="22"/>
      <c r="N60" s="225"/>
      <c r="O60" s="225"/>
      <c r="P60" s="225"/>
      <c r="Q60" s="136"/>
      <c r="R60" s="225"/>
      <c r="S60" s="136"/>
      <c r="T60" s="225"/>
      <c r="U60" s="136"/>
      <c r="V60" s="225"/>
      <c r="W60" s="137"/>
    </row>
    <row r="61" spans="1:23" ht="15" customHeight="1" x14ac:dyDescent="0.2">
      <c r="A61" s="118"/>
      <c r="B61" s="118"/>
      <c r="C61" s="118"/>
      <c r="D61" s="118"/>
      <c r="E61" s="118"/>
      <c r="F61" s="118"/>
      <c r="G61" s="118"/>
      <c r="J61" s="118"/>
      <c r="K61" s="23"/>
      <c r="L61" s="20" t="s">
        <v>195</v>
      </c>
      <c r="M61" s="12"/>
      <c r="N61" s="40"/>
      <c r="O61" s="225"/>
      <c r="P61" s="40"/>
      <c r="Q61" s="136"/>
      <c r="R61" s="40"/>
      <c r="S61" s="136"/>
      <c r="T61" s="40"/>
      <c r="U61" s="136"/>
      <c r="V61" s="40"/>
      <c r="W61" s="137"/>
    </row>
    <row r="62" spans="1:23" ht="15" customHeight="1" x14ac:dyDescent="0.2">
      <c r="A62" s="118"/>
      <c r="B62" s="118"/>
      <c r="C62" s="118"/>
      <c r="D62" s="118"/>
      <c r="E62" s="118"/>
      <c r="F62" s="118"/>
      <c r="G62" s="118"/>
      <c r="J62" s="118"/>
      <c r="K62" s="23"/>
      <c r="L62" s="20" t="s">
        <v>198</v>
      </c>
      <c r="M62" s="12"/>
      <c r="N62" s="145"/>
      <c r="O62" s="225"/>
      <c r="P62" s="145"/>
      <c r="Q62" s="337"/>
      <c r="R62" s="145"/>
      <c r="S62" s="136"/>
      <c r="T62" s="145"/>
      <c r="U62" s="136"/>
      <c r="V62" s="145"/>
      <c r="W62" s="137"/>
    </row>
    <row r="63" spans="1:23" ht="7.5" hidden="1" customHeight="1" x14ac:dyDescent="0.2">
      <c r="K63" s="282"/>
      <c r="L63" s="273"/>
      <c r="M63" s="273"/>
      <c r="N63" s="136"/>
      <c r="O63" s="136"/>
      <c r="P63" s="136"/>
      <c r="Q63" s="136"/>
      <c r="R63" s="136"/>
      <c r="S63" s="136"/>
      <c r="T63" s="136"/>
      <c r="U63" s="136"/>
      <c r="V63" s="136"/>
      <c r="W63" s="274"/>
    </row>
    <row r="64" spans="1:23" ht="15" hidden="1" customHeight="1" x14ac:dyDescent="0.2">
      <c r="A64" s="118"/>
      <c r="B64" s="118"/>
      <c r="C64" s="118"/>
      <c r="D64" s="118"/>
      <c r="E64" s="118"/>
      <c r="F64" s="118"/>
      <c r="G64" s="118"/>
      <c r="J64" s="118"/>
      <c r="K64" s="23"/>
      <c r="L64" s="19" t="s">
        <v>210</v>
      </c>
      <c r="M64" s="22"/>
      <c r="N64" s="225"/>
      <c r="O64" s="225"/>
      <c r="P64" s="225"/>
      <c r="Q64" s="136"/>
      <c r="R64" s="225"/>
      <c r="S64" s="136"/>
      <c r="T64" s="225"/>
      <c r="U64" s="136"/>
      <c r="V64" s="225"/>
      <c r="W64" s="137"/>
    </row>
    <row r="65" spans="1:23" ht="15" hidden="1" customHeight="1" x14ac:dyDescent="0.2">
      <c r="A65" s="118"/>
      <c r="B65" s="118"/>
      <c r="C65" s="118"/>
      <c r="D65" s="118"/>
      <c r="E65" s="118"/>
      <c r="F65" s="118"/>
      <c r="G65" s="118"/>
      <c r="J65" s="118"/>
      <c r="K65" s="23"/>
      <c r="L65" s="20" t="s">
        <v>211</v>
      </c>
      <c r="M65" s="12"/>
      <c r="N65" s="40"/>
      <c r="O65" s="225"/>
      <c r="P65" s="40"/>
      <c r="Q65" s="136"/>
      <c r="R65" s="40"/>
      <c r="S65" s="136"/>
      <c r="T65" s="40"/>
      <c r="U65" s="136"/>
      <c r="V65" s="40"/>
      <c r="W65" s="137"/>
    </row>
    <row r="66" spans="1:23" ht="15" hidden="1" customHeight="1" x14ac:dyDescent="0.2">
      <c r="A66" s="118"/>
      <c r="B66" s="118"/>
      <c r="C66" s="118"/>
      <c r="D66" s="118"/>
      <c r="E66" s="118"/>
      <c r="F66" s="118"/>
      <c r="G66" s="118"/>
      <c r="J66" s="118"/>
      <c r="K66" s="23"/>
      <c r="L66" s="20" t="s">
        <v>212</v>
      </c>
      <c r="M66" s="12"/>
      <c r="N66" s="40"/>
      <c r="O66" s="225"/>
      <c r="P66" s="40"/>
      <c r="Q66" s="337"/>
      <c r="R66" s="40"/>
      <c r="S66" s="136"/>
      <c r="T66" s="40"/>
      <c r="U66" s="136"/>
      <c r="V66" s="40"/>
      <c r="W66" s="137"/>
    </row>
    <row r="67" spans="1:23" ht="5.0999999999999996" customHeight="1" x14ac:dyDescent="0.2">
      <c r="A67" s="118"/>
      <c r="B67" s="118"/>
      <c r="C67" s="118"/>
      <c r="D67" s="118"/>
      <c r="E67" s="118"/>
      <c r="F67" s="118"/>
      <c r="G67" s="118"/>
      <c r="J67" s="118"/>
      <c r="K67" s="23"/>
      <c r="L67" s="22"/>
      <c r="M67" s="22"/>
      <c r="N67" s="225"/>
      <c r="O67" s="225"/>
      <c r="P67" s="136"/>
      <c r="Q67" s="136"/>
      <c r="R67" s="136"/>
      <c r="S67" s="136"/>
      <c r="T67" s="136"/>
      <c r="U67" s="136"/>
      <c r="V67" s="136"/>
      <c r="W67" s="137"/>
    </row>
    <row r="68" spans="1:23" ht="15" customHeight="1" x14ac:dyDescent="0.2">
      <c r="A68" s="118"/>
      <c r="B68" s="118"/>
      <c r="C68" s="118"/>
      <c r="D68" s="118"/>
      <c r="E68" s="118"/>
      <c r="F68" s="118"/>
      <c r="G68" s="118"/>
      <c r="J68" s="245"/>
      <c r="K68" s="275"/>
      <c r="L68" s="280" t="s">
        <v>305</v>
      </c>
      <c r="M68" s="276"/>
      <c r="N68" s="277"/>
      <c r="O68" s="277"/>
      <c r="P68" s="277"/>
      <c r="Q68" s="277"/>
      <c r="R68" s="277"/>
      <c r="S68" s="277"/>
      <c r="T68" s="277"/>
      <c r="U68" s="276"/>
      <c r="V68" s="276"/>
      <c r="W68" s="278"/>
    </row>
    <row r="69" spans="1:23" ht="5.0999999999999996" customHeight="1" x14ac:dyDescent="0.2">
      <c r="K69" s="265"/>
      <c r="L69" s="266"/>
      <c r="M69" s="267"/>
      <c r="N69" s="267"/>
      <c r="O69" s="267"/>
      <c r="P69" s="267"/>
      <c r="Q69" s="267"/>
      <c r="R69" s="267"/>
      <c r="S69" s="267"/>
      <c r="T69" s="267"/>
      <c r="U69" s="267"/>
      <c r="V69" s="267"/>
      <c r="W69" s="268"/>
    </row>
    <row r="70" spans="1:23" ht="15" customHeight="1" x14ac:dyDescent="0.2">
      <c r="A70" s="118"/>
      <c r="B70" s="118"/>
      <c r="C70" s="118"/>
      <c r="D70" s="118"/>
      <c r="E70" s="118"/>
      <c r="F70" s="118"/>
      <c r="G70" s="118"/>
      <c r="J70" s="245"/>
      <c r="K70" s="23"/>
      <c r="L70" s="235" t="s">
        <v>154</v>
      </c>
      <c r="M70" s="22"/>
      <c r="N70" s="323" t="str">
        <f>C17</f>
        <v/>
      </c>
      <c r="O70" s="22"/>
      <c r="P70" s="323" t="str">
        <f>D17</f>
        <v/>
      </c>
      <c r="Q70" s="22"/>
      <c r="R70" s="323" t="str">
        <f>E17</f>
        <v/>
      </c>
      <c r="S70" s="22"/>
      <c r="T70" s="323" t="str">
        <f>F17</f>
        <v/>
      </c>
      <c r="U70" s="22"/>
      <c r="V70" s="323" t="str">
        <f>G17</f>
        <v/>
      </c>
      <c r="W70" s="143"/>
    </row>
    <row r="71" spans="1:23" ht="15" customHeight="1" x14ac:dyDescent="0.2">
      <c r="A71" s="118"/>
      <c r="B71" s="118"/>
      <c r="C71" s="118"/>
      <c r="D71" s="118"/>
      <c r="E71" s="118"/>
      <c r="F71" s="118"/>
      <c r="G71" s="118"/>
      <c r="J71" s="245"/>
      <c r="K71" s="23"/>
      <c r="L71" s="235" t="s">
        <v>306</v>
      </c>
      <c r="M71" s="22"/>
      <c r="N71" s="323" t="str">
        <f>C37</f>
        <v/>
      </c>
      <c r="O71" s="22"/>
      <c r="P71" s="323" t="str">
        <f>D37</f>
        <v/>
      </c>
      <c r="Q71" s="22"/>
      <c r="R71" s="323" t="str">
        <f>E37</f>
        <v/>
      </c>
      <c r="S71" s="22"/>
      <c r="T71" s="323" t="str">
        <f>F37</f>
        <v/>
      </c>
      <c r="U71" s="22"/>
      <c r="V71" s="323" t="str">
        <f>G37</f>
        <v/>
      </c>
      <c r="W71" s="143"/>
    </row>
    <row r="72" spans="1:23" ht="7.5" hidden="1" customHeight="1" x14ac:dyDescent="0.2">
      <c r="K72" s="283"/>
      <c r="L72" s="284"/>
      <c r="M72" s="284"/>
      <c r="N72" s="284"/>
      <c r="O72" s="284"/>
      <c r="P72" s="284"/>
      <c r="Q72" s="284"/>
      <c r="R72" s="284"/>
      <c r="S72" s="284"/>
      <c r="T72" s="284"/>
      <c r="U72" s="284"/>
      <c r="V72" s="284"/>
      <c r="W72" s="285"/>
    </row>
    <row r="73" spans="1:23" ht="15" hidden="1" customHeight="1" x14ac:dyDescent="0.2">
      <c r="A73" s="118"/>
      <c r="B73" s="118"/>
      <c r="C73" s="118"/>
      <c r="D73" s="118"/>
      <c r="E73" s="118"/>
      <c r="F73" s="118"/>
      <c r="G73" s="118"/>
      <c r="J73" s="245"/>
      <c r="K73" s="23"/>
      <c r="L73" s="252" t="s">
        <v>140</v>
      </c>
      <c r="M73" s="22"/>
      <c r="N73" s="22"/>
      <c r="O73" s="22"/>
      <c r="P73" s="22"/>
      <c r="Q73" s="22"/>
      <c r="R73" s="22"/>
      <c r="S73" s="22"/>
      <c r="T73" s="22"/>
      <c r="U73" s="22"/>
      <c r="V73" s="22"/>
      <c r="W73" s="143"/>
    </row>
    <row r="74" spans="1:23" ht="15" hidden="1" customHeight="1" x14ac:dyDescent="0.2">
      <c r="A74" s="118"/>
      <c r="B74" s="118"/>
      <c r="C74" s="118"/>
      <c r="D74" s="118"/>
      <c r="E74" s="118"/>
      <c r="F74" s="118"/>
      <c r="G74" s="118"/>
      <c r="J74" s="245"/>
      <c r="K74" s="23"/>
      <c r="L74" s="20" t="s">
        <v>158</v>
      </c>
      <c r="M74" s="22"/>
      <c r="N74" s="323" t="str">
        <f>C41</f>
        <v/>
      </c>
      <c r="O74" s="22"/>
      <c r="P74" s="323" t="str">
        <f>D41</f>
        <v/>
      </c>
      <c r="Q74" s="22"/>
      <c r="R74" s="323" t="str">
        <f>E41</f>
        <v/>
      </c>
      <c r="S74" s="22"/>
      <c r="T74" s="323" t="str">
        <f>F41</f>
        <v/>
      </c>
      <c r="U74" s="22"/>
      <c r="V74" s="323" t="str">
        <f>G41</f>
        <v/>
      </c>
      <c r="W74" s="143"/>
    </row>
    <row r="75" spans="1:23" ht="15" hidden="1" customHeight="1" x14ac:dyDescent="0.2">
      <c r="A75" s="118"/>
      <c r="B75" s="118"/>
      <c r="C75" s="118"/>
      <c r="D75" s="118"/>
      <c r="E75" s="118"/>
      <c r="F75" s="118"/>
      <c r="G75" s="118"/>
      <c r="J75" s="245"/>
      <c r="K75" s="23"/>
      <c r="L75" s="20" t="s">
        <v>159</v>
      </c>
      <c r="M75" s="22"/>
      <c r="N75" s="323" t="str">
        <f>C42</f>
        <v/>
      </c>
      <c r="O75" s="22"/>
      <c r="P75" s="323" t="str">
        <f>D42</f>
        <v/>
      </c>
      <c r="Q75" s="22"/>
      <c r="R75" s="323" t="str">
        <f>E42</f>
        <v/>
      </c>
      <c r="S75" s="22"/>
      <c r="T75" s="323" t="str">
        <f>F42</f>
        <v/>
      </c>
      <c r="U75" s="22"/>
      <c r="V75" s="323" t="str">
        <f>G42</f>
        <v/>
      </c>
      <c r="W75" s="143"/>
    </row>
    <row r="76" spans="1:23" ht="22.5" customHeight="1" x14ac:dyDescent="0.2">
      <c r="A76" s="118"/>
      <c r="B76" s="118"/>
      <c r="C76" s="118"/>
      <c r="D76" s="118"/>
      <c r="E76" s="118"/>
      <c r="F76" s="118"/>
      <c r="G76" s="118"/>
      <c r="J76" s="245"/>
      <c r="K76" s="23"/>
      <c r="L76" s="213" t="s">
        <v>138</v>
      </c>
      <c r="M76" s="22"/>
      <c r="N76" s="22"/>
      <c r="O76" s="22"/>
      <c r="P76" s="22"/>
      <c r="Q76" s="22"/>
      <c r="R76" s="22"/>
      <c r="S76" s="22"/>
      <c r="T76" s="22"/>
      <c r="U76" s="22"/>
      <c r="V76" s="22"/>
      <c r="W76" s="143"/>
    </row>
    <row r="77" spans="1:23" ht="17.45" customHeight="1" x14ac:dyDescent="0.2">
      <c r="A77" s="118"/>
      <c r="B77" s="118"/>
      <c r="C77" s="118"/>
      <c r="D77" s="118"/>
      <c r="E77" s="118"/>
      <c r="F77" s="118"/>
      <c r="G77" s="118"/>
      <c r="J77" s="245"/>
      <c r="K77" s="23"/>
      <c r="L77" s="150" t="s">
        <v>204</v>
      </c>
      <c r="M77" s="22"/>
      <c r="N77" s="293" t="str">
        <f>C24</f>
        <v/>
      </c>
      <c r="O77" s="22"/>
      <c r="P77" s="293" t="str">
        <f>D24</f>
        <v/>
      </c>
      <c r="Q77" s="22"/>
      <c r="R77" s="293" t="str">
        <f>E24</f>
        <v/>
      </c>
      <c r="S77" s="22"/>
      <c r="T77" s="293" t="str">
        <f>F24</f>
        <v/>
      </c>
      <c r="U77" s="22"/>
      <c r="V77" s="293" t="str">
        <f>G24</f>
        <v/>
      </c>
      <c r="W77" s="143"/>
    </row>
    <row r="78" spans="1:23" ht="15" customHeight="1" x14ac:dyDescent="0.2">
      <c r="A78" s="118"/>
      <c r="B78" s="118"/>
      <c r="C78" s="118"/>
      <c r="D78" s="118"/>
      <c r="E78" s="118"/>
      <c r="F78" s="118"/>
      <c r="G78" s="118"/>
      <c r="J78" s="245"/>
      <c r="K78" s="23"/>
      <c r="L78" s="20" t="s">
        <v>207</v>
      </c>
      <c r="M78" s="22"/>
      <c r="N78" s="327" t="str">
        <f>C21</f>
        <v/>
      </c>
      <c r="O78" s="22"/>
      <c r="P78" s="327" t="str">
        <f>D21</f>
        <v/>
      </c>
      <c r="Q78" s="22"/>
      <c r="R78" s="327" t="str">
        <f>E21</f>
        <v/>
      </c>
      <c r="S78" s="22"/>
      <c r="T78" s="327" t="str">
        <f>F21</f>
        <v/>
      </c>
      <c r="U78" s="22"/>
      <c r="V78" s="327" t="str">
        <f>G21</f>
        <v/>
      </c>
      <c r="W78" s="143"/>
    </row>
    <row r="79" spans="1:23" ht="17.45" customHeight="1" x14ac:dyDescent="0.2">
      <c r="A79" s="118"/>
      <c r="B79" s="118"/>
      <c r="C79" s="118"/>
      <c r="D79" s="118"/>
      <c r="E79" s="118"/>
      <c r="F79" s="118"/>
      <c r="G79" s="118"/>
      <c r="J79" s="245"/>
      <c r="K79" s="23"/>
      <c r="L79" s="150" t="s">
        <v>205</v>
      </c>
      <c r="M79" s="22"/>
      <c r="N79" s="293" t="str">
        <f>C28</f>
        <v/>
      </c>
      <c r="O79" s="22"/>
      <c r="P79" s="293" t="str">
        <f>D28</f>
        <v/>
      </c>
      <c r="Q79" s="22"/>
      <c r="R79" s="293" t="str">
        <f>E28</f>
        <v/>
      </c>
      <c r="S79" s="22"/>
      <c r="T79" s="293" t="str">
        <f>F28</f>
        <v/>
      </c>
      <c r="U79" s="22"/>
      <c r="V79" s="293" t="str">
        <f>G28</f>
        <v/>
      </c>
      <c r="W79" s="143"/>
    </row>
    <row r="80" spans="1:23" ht="15" customHeight="1" x14ac:dyDescent="0.2">
      <c r="A80" s="118"/>
      <c r="B80" s="118"/>
      <c r="C80" s="118"/>
      <c r="D80" s="118"/>
      <c r="E80" s="118"/>
      <c r="F80" s="118"/>
      <c r="G80" s="118"/>
      <c r="J80" s="245"/>
      <c r="K80" s="23"/>
      <c r="L80" s="20" t="s">
        <v>11</v>
      </c>
      <c r="M80" s="22"/>
      <c r="N80" s="327" t="str">
        <f>C25</f>
        <v/>
      </c>
      <c r="O80" s="22"/>
      <c r="P80" s="327" t="str">
        <f>D25</f>
        <v/>
      </c>
      <c r="Q80" s="22"/>
      <c r="R80" s="327" t="str">
        <f>E25</f>
        <v/>
      </c>
      <c r="S80" s="22"/>
      <c r="T80" s="327" t="str">
        <f>F25</f>
        <v/>
      </c>
      <c r="U80" s="22"/>
      <c r="V80" s="327" t="str">
        <f>G25</f>
        <v/>
      </c>
      <c r="W80" s="143"/>
    </row>
    <row r="81" spans="1:23" ht="17.45" customHeight="1" x14ac:dyDescent="0.2">
      <c r="A81" s="118"/>
      <c r="B81" s="118"/>
      <c r="C81" s="118"/>
      <c r="D81" s="118"/>
      <c r="E81" s="118"/>
      <c r="F81" s="118"/>
      <c r="G81" s="118"/>
      <c r="J81" s="245"/>
      <c r="K81" s="23"/>
      <c r="L81" s="150" t="s">
        <v>206</v>
      </c>
      <c r="M81" s="22"/>
      <c r="N81" s="293" t="str">
        <f>C32</f>
        <v/>
      </c>
      <c r="O81" s="22"/>
      <c r="P81" s="293" t="str">
        <f>D32</f>
        <v/>
      </c>
      <c r="Q81" s="22"/>
      <c r="R81" s="293" t="str">
        <f>E32</f>
        <v/>
      </c>
      <c r="S81" s="22"/>
      <c r="T81" s="293" t="str">
        <f>F32</f>
        <v/>
      </c>
      <c r="U81" s="22"/>
      <c r="V81" s="293" t="str">
        <f>G32</f>
        <v/>
      </c>
      <c r="W81" s="143"/>
    </row>
    <row r="82" spans="1:23" ht="15" customHeight="1" x14ac:dyDescent="0.2">
      <c r="A82" s="118"/>
      <c r="B82" s="118"/>
      <c r="C82" s="118"/>
      <c r="D82" s="118"/>
      <c r="E82" s="118"/>
      <c r="F82" s="118"/>
      <c r="G82" s="118"/>
      <c r="J82" s="245"/>
      <c r="K82" s="23"/>
      <c r="L82" s="20" t="s">
        <v>12</v>
      </c>
      <c r="M82" s="22"/>
      <c r="N82" s="327" t="str">
        <f>C29</f>
        <v/>
      </c>
      <c r="O82" s="22"/>
      <c r="P82" s="327" t="str">
        <f>D29</f>
        <v/>
      </c>
      <c r="Q82" s="22"/>
      <c r="R82" s="327" t="str">
        <f>E29</f>
        <v/>
      </c>
      <c r="S82" s="22"/>
      <c r="T82" s="327" t="str">
        <f>F29</f>
        <v/>
      </c>
      <c r="U82" s="22"/>
      <c r="V82" s="327" t="str">
        <f>G29</f>
        <v/>
      </c>
      <c r="W82" s="143"/>
    </row>
    <row r="83" spans="1:23" ht="5.0999999999999996" customHeight="1" thickBot="1" x14ac:dyDescent="0.25">
      <c r="A83" s="118"/>
      <c r="B83" s="118"/>
      <c r="C83" s="118"/>
      <c r="D83" s="118"/>
      <c r="E83" s="118"/>
      <c r="F83" s="118"/>
      <c r="G83" s="118"/>
      <c r="J83" s="245"/>
      <c r="K83" s="24"/>
      <c r="L83" s="25"/>
      <c r="M83" s="25"/>
      <c r="N83" s="25"/>
      <c r="O83" s="25"/>
      <c r="P83" s="25"/>
      <c r="Q83" s="25"/>
      <c r="R83" s="25"/>
      <c r="S83" s="25"/>
      <c r="T83" s="25"/>
      <c r="U83" s="25"/>
      <c r="V83" s="25"/>
      <c r="W83" s="144"/>
    </row>
    <row r="84" spans="1:23" ht="15" customHeight="1" x14ac:dyDescent="0.2">
      <c r="A84" s="118"/>
      <c r="B84" s="118"/>
      <c r="C84" s="118"/>
      <c r="D84" s="118"/>
      <c r="E84" s="118"/>
      <c r="F84" s="118"/>
      <c r="G84" s="118"/>
      <c r="J84" s="118"/>
      <c r="K84" s="309" t="str">
        <f>shtConfigDMSupport!$B$16 &amp; ", " &amp; shtConfigDMSupport!$B$17</f>
        <v>© Excel Works Ltd, 2010-2017</v>
      </c>
      <c r="V84" s="292"/>
      <c r="W84" s="310" t="str">
        <f>"Version " &amp; shtConfigDMSupport!$B$14 &amp; " (" &amp; TEXT(shtConfigDMSupport!$B$15,"d mmm yyyy") &amp; ")"</f>
        <v>Version 4.0b (4 Mar 2017)</v>
      </c>
    </row>
  </sheetData>
  <sheetProtection password="E7E7" sheet="1" objects="1" scenarios="1"/>
  <phoneticPr fontId="2" type="noConversion"/>
  <dataValidations disablePrompts="1" count="4">
    <dataValidation type="decimal" operator="greaterThanOrEqual" allowBlank="1" showInputMessage="1" showErrorMessage="1" errorTitle="Invalid Entry" error="Please enter a number greater than or equal to zero" sqref="P53:P54 R53:R54 T53:T54 V53:V54 P65:P66 R65:R66 T65:T66 V65:V66 N53:N54 N65:N66">
      <formula1>0</formula1>
    </dataValidation>
    <dataValidation type="decimal" operator="greaterThanOrEqual" allowBlank="1" showInputMessage="1" showErrorMessage="1" errorTitle="Invalid Entry" error="Please enter a percentage greater than or equal to zero (don't enter % sign, i.e. enter 7.5% as 7.5)" sqref="P62 R62 T62 V62 N56 P56 R56 T56 V56 N59 P59 R59 T59 V59 N62">
      <formula1>0</formula1>
    </dataValidation>
    <dataValidation type="whole" operator="greaterThanOrEqual" allowBlank="1" showInputMessage="1" showErrorMessage="1" errorTitle="Invalid Entry" error="Please enter a whole number greater than or equal to zero (no decimals)" sqref="P61 R61 T61 V61 N58 P58 R58 T58 V58 N61">
      <formula1>0</formula1>
    </dataValidation>
    <dataValidation type="custom" allowBlank="1" showInputMessage="1" showErrorMessage="1" errorTitle="No Data Entry" error="Please enter data in cells with green backround" sqref="N55:V55 N57:V57 N60:V60 N63:N64 P63:P64 R63:R64 T63:T64 V63:V64 O53:O54 O56 O58:O59 O61:O66 Q53:Q54 Q56 Q58:Q59 Q61:Q66 S53:S54 S56 S58:S59 S61:S66 U53:U54 U56 U58:U59 U61:U66 O51 U51 S51 Q51">
      <formula1>LEN(N51)=0</formula1>
    </dataValidation>
  </dataValidations>
  <printOptions horizontalCentered="1"/>
  <pageMargins left="0.39370078740157483" right="0.39370078740157483" top="0.59055118110236227" bottom="0.39370078740157483" header="0.31496062992125984" footer="0.31496062992125984"/>
  <pageSetup paperSize="9" scale="89" orientation="portrait" horizontalDpi="0"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AffordabilityCalculatorCalc">
    <pageSetUpPr autoPageBreaks="0" fitToPage="1"/>
  </sheetPr>
  <dimension ref="A1:G190"/>
  <sheetViews>
    <sheetView showRowColHeaders="0" zoomScaleNormal="100" workbookViewId="0"/>
  </sheetViews>
  <sheetFormatPr defaultRowHeight="12.75" x14ac:dyDescent="0.2"/>
  <cols>
    <col min="1" max="1" width="2.7109375" style="2" customWidth="1"/>
    <col min="2" max="2" width="55.7109375" customWidth="1"/>
    <col min="3" max="7" width="15.7109375" customWidth="1"/>
  </cols>
  <sheetData>
    <row r="1" spans="1:7" ht="20.100000000000001" customHeight="1" x14ac:dyDescent="0.2">
      <c r="A1"/>
      <c r="B1" s="254" t="s">
        <v>257</v>
      </c>
    </row>
    <row r="2" spans="1:7" x14ac:dyDescent="0.2">
      <c r="A2"/>
    </row>
    <row r="3" spans="1:7" ht="20.100000000000001" customHeight="1" x14ac:dyDescent="0.2">
      <c r="B3" s="156" t="s">
        <v>252</v>
      </c>
      <c r="C3" s="155"/>
      <c r="D3" s="155"/>
      <c r="E3" s="155"/>
      <c r="F3" s="155"/>
      <c r="G3" s="155"/>
    </row>
    <row r="4" spans="1:7" x14ac:dyDescent="0.2">
      <c r="A4" s="93"/>
      <c r="B4" s="93"/>
      <c r="C4" s="94"/>
      <c r="D4" s="94"/>
      <c r="E4" s="94"/>
      <c r="F4" s="94"/>
      <c r="G4" s="94"/>
    </row>
    <row r="5" spans="1:7" ht="13.5" thickBot="1" x14ac:dyDescent="0.25">
      <c r="A5" s="220"/>
      <c r="B5" s="3" t="s">
        <v>37</v>
      </c>
      <c r="C5" s="220"/>
      <c r="D5" s="220"/>
      <c r="E5" s="220"/>
      <c r="F5" s="220"/>
      <c r="G5" s="220"/>
    </row>
    <row r="6" spans="1:7" x14ac:dyDescent="0.2">
      <c r="A6" s="220"/>
      <c r="B6" s="26" t="s">
        <v>33</v>
      </c>
      <c r="C6" s="27" t="s">
        <v>282</v>
      </c>
      <c r="D6" s="27" t="s">
        <v>283</v>
      </c>
      <c r="E6" s="27" t="s">
        <v>284</v>
      </c>
      <c r="F6" s="27" t="s">
        <v>285</v>
      </c>
      <c r="G6" s="28" t="s">
        <v>286</v>
      </c>
    </row>
    <row r="7" spans="1:7" x14ac:dyDescent="0.2">
      <c r="A7" s="220"/>
      <c r="B7" s="29" t="s">
        <v>151</v>
      </c>
      <c r="C7" s="30" t="b">
        <f>LEN(TRIM('Affordability Calculator'!$N$53))=0</f>
        <v>1</v>
      </c>
      <c r="D7" s="30" t="b">
        <f>LEN(TRIM('Affordability Calculator'!$P$53))=0</f>
        <v>1</v>
      </c>
      <c r="E7" s="30" t="b">
        <f>LEN(TRIM('Affordability Calculator'!$R$53))=0</f>
        <v>1</v>
      </c>
      <c r="F7" s="30" t="b">
        <f>LEN(TRIM('Affordability Calculator'!$T$53))=0</f>
        <v>1</v>
      </c>
      <c r="G7" s="31" t="b">
        <f>LEN(TRIM('Affordability Calculator'!$V$53))=0</f>
        <v>1</v>
      </c>
    </row>
    <row r="8" spans="1:7" x14ac:dyDescent="0.2">
      <c r="A8" s="220"/>
      <c r="B8" s="32" t="s">
        <v>217</v>
      </c>
      <c r="C8" s="30" t="b">
        <f>LEN(TRIM('Affordability Calculator'!$N$54))=0</f>
        <v>1</v>
      </c>
      <c r="D8" s="30" t="b">
        <f>LEN(TRIM('Affordability Calculator'!$P$54))=0</f>
        <v>1</v>
      </c>
      <c r="E8" s="30" t="b">
        <f>LEN(TRIM('Affordability Calculator'!$R$54))=0</f>
        <v>1</v>
      </c>
      <c r="F8" s="30" t="b">
        <f>LEN(TRIM('Affordability Calculator'!$T$54))=0</f>
        <v>1</v>
      </c>
      <c r="G8" s="31" t="b">
        <f>LEN(TRIM('Affordability Calculator'!$V$54))=0</f>
        <v>1</v>
      </c>
    </row>
    <row r="9" spans="1:7" x14ac:dyDescent="0.2">
      <c r="A9" s="220"/>
      <c r="B9" s="32" t="s">
        <v>35</v>
      </c>
      <c r="C9" s="30" t="b">
        <f>LEN(TRIM('Affordability Calculator'!$N$56))=0</f>
        <v>1</v>
      </c>
      <c r="D9" s="30" t="b">
        <f>LEN(TRIM('Affordability Calculator'!$P$56))=0</f>
        <v>1</v>
      </c>
      <c r="E9" s="30" t="b">
        <f>LEN(TRIM('Affordability Calculator'!$R$56))=0</f>
        <v>1</v>
      </c>
      <c r="F9" s="30" t="b">
        <f>LEN(TRIM('Affordability Calculator'!$T$56))=0</f>
        <v>1</v>
      </c>
      <c r="G9" s="31" t="b">
        <f>LEN(TRIM('Affordability Calculator'!$V$56))=0</f>
        <v>1</v>
      </c>
    </row>
    <row r="10" spans="1:7" x14ac:dyDescent="0.2">
      <c r="A10" s="220"/>
      <c r="B10" s="32" t="s">
        <v>30</v>
      </c>
      <c r="C10" s="30" t="b">
        <f>LEN(TRIM('Affordability Calculator'!$N$58))=0</f>
        <v>1</v>
      </c>
      <c r="D10" s="30" t="b">
        <f>LEN(TRIM('Affordability Calculator'!$P$58))=0</f>
        <v>1</v>
      </c>
      <c r="E10" s="30" t="b">
        <f>LEN(TRIM('Affordability Calculator'!$R$58))=0</f>
        <v>1</v>
      </c>
      <c r="F10" s="30" t="b">
        <f>LEN(TRIM('Affordability Calculator'!$T$58))=0</f>
        <v>1</v>
      </c>
      <c r="G10" s="31" t="b">
        <f>LEN(TRIM('Affordability Calculator'!$V$58))=0</f>
        <v>1</v>
      </c>
    </row>
    <row r="11" spans="1:7" x14ac:dyDescent="0.2">
      <c r="A11" s="220"/>
      <c r="B11" s="32" t="s">
        <v>3</v>
      </c>
      <c r="C11" s="30" t="b">
        <f>LEN(TRIM('Affordability Calculator'!$N$59))=0</f>
        <v>1</v>
      </c>
      <c r="D11" s="30" t="b">
        <f>LEN(TRIM('Affordability Calculator'!$P$59))=0</f>
        <v>1</v>
      </c>
      <c r="E11" s="30" t="b">
        <f>LEN(TRIM('Affordability Calculator'!$R$59))=0</f>
        <v>1</v>
      </c>
      <c r="F11" s="30" t="b">
        <f>LEN(TRIM('Affordability Calculator'!$T$59))=0</f>
        <v>1</v>
      </c>
      <c r="G11" s="31" t="b">
        <f>LEN(TRIM('Affordability Calculator'!$V$59))=0</f>
        <v>1</v>
      </c>
    </row>
    <row r="12" spans="1:7" x14ac:dyDescent="0.2">
      <c r="A12" s="220"/>
      <c r="B12" s="32" t="s">
        <v>31</v>
      </c>
      <c r="C12" s="30" t="b">
        <f>LEN(TRIM('Affordability Calculator'!$N$61))=0</f>
        <v>1</v>
      </c>
      <c r="D12" s="30" t="b">
        <f>LEN(TRIM('Affordability Calculator'!$P$61))=0</f>
        <v>1</v>
      </c>
      <c r="E12" s="30" t="b">
        <f>LEN(TRIM('Affordability Calculator'!$R$61))=0</f>
        <v>1</v>
      </c>
      <c r="F12" s="30" t="b">
        <f>LEN(TRIM('Affordability Calculator'!$T$61))=0</f>
        <v>1</v>
      </c>
      <c r="G12" s="31" t="b">
        <f>LEN(TRIM('Affordability Calculator'!$V$61))=0</f>
        <v>1</v>
      </c>
    </row>
    <row r="13" spans="1:7" x14ac:dyDescent="0.2">
      <c r="A13" s="220"/>
      <c r="B13" s="32" t="s">
        <v>3</v>
      </c>
      <c r="C13" s="30" t="b">
        <f>LEN(TRIM('Affordability Calculator'!$N$62))=0</f>
        <v>1</v>
      </c>
      <c r="D13" s="30" t="b">
        <f>LEN(TRIM('Affordability Calculator'!$P$62))=0</f>
        <v>1</v>
      </c>
      <c r="E13" s="30" t="b">
        <f>LEN(TRIM('Affordability Calculator'!$R$62))=0</f>
        <v>1</v>
      </c>
      <c r="F13" s="30" t="b">
        <f>LEN(TRIM('Affordability Calculator'!$T$62))=0</f>
        <v>1</v>
      </c>
      <c r="G13" s="31" t="b">
        <f>LEN(TRIM('Affordability Calculator'!$V$62))=0</f>
        <v>1</v>
      </c>
    </row>
    <row r="14" spans="1:7" x14ac:dyDescent="0.2">
      <c r="A14" s="220"/>
      <c r="B14" s="32" t="s">
        <v>152</v>
      </c>
      <c r="C14" s="30" t="b">
        <f>LEN(TRIM('Affordability Calculator'!$N$65))=0</f>
        <v>1</v>
      </c>
      <c r="D14" s="30" t="b">
        <f>LEN(TRIM('Affordability Calculator'!$P$65))=0</f>
        <v>1</v>
      </c>
      <c r="E14" s="30" t="b">
        <f>LEN(TRIM('Affordability Calculator'!$R$65))=0</f>
        <v>1</v>
      </c>
      <c r="F14" s="30" t="b">
        <f>LEN(TRIM('Affordability Calculator'!$T$65))=0</f>
        <v>1</v>
      </c>
      <c r="G14" s="31" t="b">
        <f>LEN(TRIM('Affordability Calculator'!$V$65))=0</f>
        <v>1</v>
      </c>
    </row>
    <row r="15" spans="1:7" ht="13.5" thickBot="1" x14ac:dyDescent="0.25">
      <c r="A15" s="220"/>
      <c r="B15" s="33" t="s">
        <v>153</v>
      </c>
      <c r="C15" s="34" t="b">
        <f>LEN(TRIM('Affordability Calculator'!$N$66))=0</f>
        <v>1</v>
      </c>
      <c r="D15" s="34" t="b">
        <f>LEN(TRIM('Affordability Calculator'!$P$66))=0</f>
        <v>1</v>
      </c>
      <c r="E15" s="34" t="b">
        <f>LEN(TRIM('Affordability Calculator'!$R$66))=0</f>
        <v>1</v>
      </c>
      <c r="F15" s="34" t="b">
        <f>LEN(TRIM('Affordability Calculator'!$T$66))=0</f>
        <v>1</v>
      </c>
      <c r="G15" s="35" t="b">
        <f>LEN(TRIM('Affordability Calculator'!$V$66))=0</f>
        <v>1</v>
      </c>
    </row>
    <row r="16" spans="1:7" x14ac:dyDescent="0.2">
      <c r="A16" s="220"/>
      <c r="B16" s="220"/>
      <c r="C16" s="220"/>
      <c r="D16" s="220"/>
      <c r="E16" s="220"/>
      <c r="F16" s="220"/>
      <c r="G16" s="220"/>
    </row>
    <row r="17" spans="1:7" ht="13.5" thickBot="1" x14ac:dyDescent="0.25">
      <c r="A17" s="220"/>
      <c r="B17" s="3" t="s">
        <v>38</v>
      </c>
      <c r="C17" s="220"/>
      <c r="D17" s="220"/>
      <c r="E17" s="220"/>
      <c r="F17" s="220"/>
      <c r="G17" s="220"/>
    </row>
    <row r="18" spans="1:7" x14ac:dyDescent="0.2">
      <c r="A18" s="220"/>
      <c r="B18" s="26" t="s">
        <v>33</v>
      </c>
      <c r="C18" s="27" t="s">
        <v>282</v>
      </c>
      <c r="D18" s="27" t="s">
        <v>283</v>
      </c>
      <c r="E18" s="27" t="s">
        <v>284</v>
      </c>
      <c r="F18" s="27" t="s">
        <v>285</v>
      </c>
      <c r="G18" s="28" t="s">
        <v>286</v>
      </c>
    </row>
    <row r="19" spans="1:7" x14ac:dyDescent="0.2">
      <c r="A19" s="220"/>
      <c r="B19" s="29" t="s">
        <v>151</v>
      </c>
      <c r="C19" s="36">
        <f>IF(C7,0,'Affordability Calculator'!$N$53)</f>
        <v>0</v>
      </c>
      <c r="D19" s="36">
        <f>IF(D7,0,'Affordability Calculator'!$P$53)</f>
        <v>0</v>
      </c>
      <c r="E19" s="36">
        <f>IF(E7,0,'Affordability Calculator'!$R$53)</f>
        <v>0</v>
      </c>
      <c r="F19" s="36">
        <f>IF(F7,0,'Affordability Calculator'!$T$53)</f>
        <v>0</v>
      </c>
      <c r="G19" s="37">
        <f>IF(G7,0,'Affordability Calculator'!$V$53)</f>
        <v>0</v>
      </c>
    </row>
    <row r="20" spans="1:7" x14ac:dyDescent="0.2">
      <c r="A20" s="220"/>
      <c r="B20" s="32" t="s">
        <v>234</v>
      </c>
      <c r="C20" s="36">
        <f>IF(C8,0,'Affordability Calculator'!$N$54)</f>
        <v>0</v>
      </c>
      <c r="D20" s="36">
        <f>IF(D8,0,'Affordability Calculator'!$P$54)</f>
        <v>0</v>
      </c>
      <c r="E20" s="36">
        <f>IF(E8,0,'Affordability Calculator'!$R$54)</f>
        <v>0</v>
      </c>
      <c r="F20" s="36">
        <f>IF(F8,0,'Affordability Calculator'!$T$54)</f>
        <v>0</v>
      </c>
      <c r="G20" s="37">
        <f>IF(G8,0,'Affordability Calculator'!$V$54)</f>
        <v>0</v>
      </c>
    </row>
    <row r="21" spans="1:7" x14ac:dyDescent="0.2">
      <c r="A21" s="220"/>
      <c r="B21" s="32" t="s">
        <v>25</v>
      </c>
      <c r="C21" s="36">
        <f>IF(C9,0,'Affordability Calculator'!$N$56)</f>
        <v>0</v>
      </c>
      <c r="D21" s="36">
        <f>IF(D9,0,'Affordability Calculator'!$P$56)</f>
        <v>0</v>
      </c>
      <c r="E21" s="36">
        <f>IF(E9,0,'Affordability Calculator'!$R$56)</f>
        <v>0</v>
      </c>
      <c r="F21" s="36">
        <f>IF(F9,0,'Affordability Calculator'!$T$56)</f>
        <v>0</v>
      </c>
      <c r="G21" s="37">
        <f>IF(G9,0,'Affordability Calculator'!$V$56)</f>
        <v>0</v>
      </c>
    </row>
    <row r="22" spans="1:7" x14ac:dyDescent="0.2">
      <c r="A22" s="220"/>
      <c r="B22" s="32" t="s">
        <v>30</v>
      </c>
      <c r="C22" s="36">
        <f>IF(C10,0,'Affordability Calculator'!$N$58)</f>
        <v>0</v>
      </c>
      <c r="D22" s="36">
        <f>IF(D10,0,'Affordability Calculator'!$P$58)</f>
        <v>0</v>
      </c>
      <c r="E22" s="36">
        <f>IF(E10,0,'Affordability Calculator'!$R$58)</f>
        <v>0</v>
      </c>
      <c r="F22" s="36">
        <f>IF(F10,0,'Affordability Calculator'!$T$58)</f>
        <v>0</v>
      </c>
      <c r="G22" s="37">
        <f>IF(G10,0,'Affordability Calculator'!$V$58)</f>
        <v>0</v>
      </c>
    </row>
    <row r="23" spans="1:7" x14ac:dyDescent="0.2">
      <c r="A23" s="220"/>
      <c r="B23" s="32" t="s">
        <v>26</v>
      </c>
      <c r="C23" s="36">
        <f>IF(C11,0,'Affordability Calculator'!$N$59)</f>
        <v>0</v>
      </c>
      <c r="D23" s="36">
        <f>IF(D11,0,'Affordability Calculator'!$P$59)</f>
        <v>0</v>
      </c>
      <c r="E23" s="36">
        <f>IF(E11,0,'Affordability Calculator'!$R$59)</f>
        <v>0</v>
      </c>
      <c r="F23" s="36">
        <f>IF(F11,0,'Affordability Calculator'!$T$59)</f>
        <v>0</v>
      </c>
      <c r="G23" s="37">
        <f>IF(G11,0,'Affordability Calculator'!$V$59)</f>
        <v>0</v>
      </c>
    </row>
    <row r="24" spans="1:7" x14ac:dyDescent="0.2">
      <c r="A24" s="220"/>
      <c r="B24" s="32" t="s">
        <v>31</v>
      </c>
      <c r="C24" s="36">
        <f>IF(C12,0,'Affordability Calculator'!$N$61)</f>
        <v>0</v>
      </c>
      <c r="D24" s="36">
        <f>IF(D12,0,'Affordability Calculator'!$P$61)</f>
        <v>0</v>
      </c>
      <c r="E24" s="36">
        <f>IF(E12,0,'Affordability Calculator'!$R$61)</f>
        <v>0</v>
      </c>
      <c r="F24" s="36">
        <f>IF(F12,0,'Affordability Calculator'!$T$61)</f>
        <v>0</v>
      </c>
      <c r="G24" s="37">
        <f>IF(G12,0,'Affordability Calculator'!$V$61)</f>
        <v>0</v>
      </c>
    </row>
    <row r="25" spans="1:7" x14ac:dyDescent="0.2">
      <c r="A25" s="220"/>
      <c r="B25" s="32" t="s">
        <v>26</v>
      </c>
      <c r="C25" s="36">
        <f>IF(C13,0,'Affordability Calculator'!$N$62)</f>
        <v>0</v>
      </c>
      <c r="D25" s="36">
        <f>IF(D13,0,'Affordability Calculator'!$P$62)</f>
        <v>0</v>
      </c>
      <c r="E25" s="36">
        <f>IF(E13,0,'Affordability Calculator'!$R$62)</f>
        <v>0</v>
      </c>
      <c r="F25" s="36">
        <f>IF(F13,0,'Affordability Calculator'!$T$62)</f>
        <v>0</v>
      </c>
      <c r="G25" s="37">
        <f>IF(G13,0,'Affordability Calculator'!$V$62)</f>
        <v>0</v>
      </c>
    </row>
    <row r="26" spans="1:7" x14ac:dyDescent="0.2">
      <c r="A26" s="220"/>
      <c r="B26" s="32" t="s">
        <v>152</v>
      </c>
      <c r="C26" s="36">
        <f>IF(C14,0,'Affordability Calculator'!$N$65)</f>
        <v>0</v>
      </c>
      <c r="D26" s="36">
        <f>IF(D14,0,'Affordability Calculator'!$P$65)</f>
        <v>0</v>
      </c>
      <c r="E26" s="36">
        <f>IF(E14,0,'Affordability Calculator'!$R$65)</f>
        <v>0</v>
      </c>
      <c r="F26" s="36">
        <f>IF(F14,0,'Affordability Calculator'!$T$65)</f>
        <v>0</v>
      </c>
      <c r="G26" s="37">
        <f>IF(G14,0,'Affordability Calculator'!$V$65)</f>
        <v>0</v>
      </c>
    </row>
    <row r="27" spans="1:7" ht="13.5" thickBot="1" x14ac:dyDescent="0.25">
      <c r="A27" s="220"/>
      <c r="B27" s="33" t="s">
        <v>153</v>
      </c>
      <c r="C27" s="38">
        <f>IF(C15,0,'Affordability Calculator'!$N$66)</f>
        <v>0</v>
      </c>
      <c r="D27" s="38">
        <f>IF(D15,0,'Affordability Calculator'!$P$66)</f>
        <v>0</v>
      </c>
      <c r="E27" s="38">
        <f>IF(E15,0,'Affordability Calculator'!$R$66)</f>
        <v>0</v>
      </c>
      <c r="F27" s="38">
        <f>IF(F15,0,'Affordability Calculator'!$T$66)</f>
        <v>0</v>
      </c>
      <c r="G27" s="39">
        <f>IF(G15,0,'Affordability Calculator'!$V$66)</f>
        <v>0</v>
      </c>
    </row>
    <row r="28" spans="1:7" x14ac:dyDescent="0.2">
      <c r="A28" s="220"/>
      <c r="B28" s="220"/>
      <c r="C28" s="220"/>
      <c r="D28" s="220"/>
      <c r="E28" s="220"/>
      <c r="F28" s="220"/>
      <c r="G28" s="220"/>
    </row>
    <row r="29" spans="1:7" ht="13.5" thickBot="1" x14ac:dyDescent="0.25">
      <c r="A29" s="220"/>
      <c r="B29" s="3" t="s">
        <v>39</v>
      </c>
      <c r="C29" s="220"/>
      <c r="D29" s="220"/>
      <c r="E29" s="220"/>
      <c r="F29" s="220"/>
      <c r="G29" s="220"/>
    </row>
    <row r="30" spans="1:7" x14ac:dyDescent="0.2">
      <c r="A30" s="220"/>
      <c r="B30" s="26" t="s">
        <v>33</v>
      </c>
      <c r="C30" s="27" t="s">
        <v>282</v>
      </c>
      <c r="D30" s="27" t="s">
        <v>283</v>
      </c>
      <c r="E30" s="27" t="s">
        <v>284</v>
      </c>
      <c r="F30" s="27" t="s">
        <v>285</v>
      </c>
      <c r="G30" s="28" t="s">
        <v>286</v>
      </c>
    </row>
    <row r="31" spans="1:7" x14ac:dyDescent="0.2">
      <c r="A31" s="220"/>
      <c r="B31" s="29" t="s">
        <v>151</v>
      </c>
      <c r="C31" s="36" t="b">
        <f t="shared" ref="C31:G37" si="0">ISNUMBER(C19)</f>
        <v>1</v>
      </c>
      <c r="D31" s="36" t="b">
        <f t="shared" si="0"/>
        <v>1</v>
      </c>
      <c r="E31" s="36" t="b">
        <f t="shared" si="0"/>
        <v>1</v>
      </c>
      <c r="F31" s="36" t="b">
        <f t="shared" si="0"/>
        <v>1</v>
      </c>
      <c r="G31" s="37" t="b">
        <f t="shared" si="0"/>
        <v>1</v>
      </c>
    </row>
    <row r="32" spans="1:7" x14ac:dyDescent="0.2">
      <c r="A32" s="220"/>
      <c r="B32" s="32" t="s">
        <v>217</v>
      </c>
      <c r="C32" s="36" t="b">
        <f t="shared" si="0"/>
        <v>1</v>
      </c>
      <c r="D32" s="36" t="b">
        <f t="shared" si="0"/>
        <v>1</v>
      </c>
      <c r="E32" s="36" t="b">
        <f t="shared" si="0"/>
        <v>1</v>
      </c>
      <c r="F32" s="36" t="b">
        <f t="shared" si="0"/>
        <v>1</v>
      </c>
      <c r="G32" s="37" t="b">
        <f t="shared" si="0"/>
        <v>1</v>
      </c>
    </row>
    <row r="33" spans="1:7" x14ac:dyDescent="0.2">
      <c r="A33" s="220"/>
      <c r="B33" s="32" t="s">
        <v>35</v>
      </c>
      <c r="C33" s="36" t="b">
        <f t="shared" si="0"/>
        <v>1</v>
      </c>
      <c r="D33" s="36" t="b">
        <f t="shared" si="0"/>
        <v>1</v>
      </c>
      <c r="E33" s="36" t="b">
        <f t="shared" si="0"/>
        <v>1</v>
      </c>
      <c r="F33" s="36" t="b">
        <f t="shared" si="0"/>
        <v>1</v>
      </c>
      <c r="G33" s="37" t="b">
        <f t="shared" si="0"/>
        <v>1</v>
      </c>
    </row>
    <row r="34" spans="1:7" x14ac:dyDescent="0.2">
      <c r="A34" s="220"/>
      <c r="B34" s="32" t="s">
        <v>30</v>
      </c>
      <c r="C34" s="36" t="b">
        <f t="shared" si="0"/>
        <v>1</v>
      </c>
      <c r="D34" s="36" t="b">
        <f t="shared" si="0"/>
        <v>1</v>
      </c>
      <c r="E34" s="36" t="b">
        <f t="shared" si="0"/>
        <v>1</v>
      </c>
      <c r="F34" s="36" t="b">
        <f t="shared" si="0"/>
        <v>1</v>
      </c>
      <c r="G34" s="37" t="b">
        <f t="shared" si="0"/>
        <v>1</v>
      </c>
    </row>
    <row r="35" spans="1:7" x14ac:dyDescent="0.2">
      <c r="A35" s="220"/>
      <c r="B35" s="32" t="s">
        <v>3</v>
      </c>
      <c r="C35" s="36" t="b">
        <f t="shared" si="0"/>
        <v>1</v>
      </c>
      <c r="D35" s="36" t="b">
        <f t="shared" si="0"/>
        <v>1</v>
      </c>
      <c r="E35" s="36" t="b">
        <f t="shared" si="0"/>
        <v>1</v>
      </c>
      <c r="F35" s="36" t="b">
        <f t="shared" si="0"/>
        <v>1</v>
      </c>
      <c r="G35" s="37" t="b">
        <f t="shared" si="0"/>
        <v>1</v>
      </c>
    </row>
    <row r="36" spans="1:7" x14ac:dyDescent="0.2">
      <c r="A36" s="220"/>
      <c r="B36" s="32" t="s">
        <v>31</v>
      </c>
      <c r="C36" s="36" t="b">
        <f t="shared" si="0"/>
        <v>1</v>
      </c>
      <c r="D36" s="36" t="b">
        <f t="shared" si="0"/>
        <v>1</v>
      </c>
      <c r="E36" s="36" t="b">
        <f t="shared" si="0"/>
        <v>1</v>
      </c>
      <c r="F36" s="36" t="b">
        <f t="shared" si="0"/>
        <v>1</v>
      </c>
      <c r="G36" s="37" t="b">
        <f t="shared" si="0"/>
        <v>1</v>
      </c>
    </row>
    <row r="37" spans="1:7" x14ac:dyDescent="0.2">
      <c r="A37" s="220"/>
      <c r="B37" s="32" t="s">
        <v>3</v>
      </c>
      <c r="C37" s="36" t="b">
        <f t="shared" si="0"/>
        <v>1</v>
      </c>
      <c r="D37" s="36" t="b">
        <f t="shared" si="0"/>
        <v>1</v>
      </c>
      <c r="E37" s="36" t="b">
        <f t="shared" si="0"/>
        <v>1</v>
      </c>
      <c r="F37" s="36" t="b">
        <f t="shared" si="0"/>
        <v>1</v>
      </c>
      <c r="G37" s="37" t="b">
        <f t="shared" si="0"/>
        <v>1</v>
      </c>
    </row>
    <row r="38" spans="1:7" x14ac:dyDescent="0.2">
      <c r="A38" s="220"/>
      <c r="B38" s="32" t="s">
        <v>152</v>
      </c>
      <c r="C38" s="36" t="b">
        <f t="shared" ref="C38:G39" si="1">ISNUMBER(C26)</f>
        <v>1</v>
      </c>
      <c r="D38" s="36" t="b">
        <f t="shared" si="1"/>
        <v>1</v>
      </c>
      <c r="E38" s="36" t="b">
        <f t="shared" si="1"/>
        <v>1</v>
      </c>
      <c r="F38" s="36" t="b">
        <f t="shared" si="1"/>
        <v>1</v>
      </c>
      <c r="G38" s="37" t="b">
        <f t="shared" si="1"/>
        <v>1</v>
      </c>
    </row>
    <row r="39" spans="1:7" ht="13.5" thickBot="1" x14ac:dyDescent="0.25">
      <c r="A39" s="220"/>
      <c r="B39" s="33" t="s">
        <v>153</v>
      </c>
      <c r="C39" s="38" t="b">
        <f t="shared" si="1"/>
        <v>1</v>
      </c>
      <c r="D39" s="38" t="b">
        <f t="shared" si="1"/>
        <v>1</v>
      </c>
      <c r="E39" s="38" t="b">
        <f t="shared" si="1"/>
        <v>1</v>
      </c>
      <c r="F39" s="38" t="b">
        <f t="shared" si="1"/>
        <v>1</v>
      </c>
      <c r="G39" s="39" t="b">
        <f t="shared" si="1"/>
        <v>1</v>
      </c>
    </row>
    <row r="40" spans="1:7" x14ac:dyDescent="0.2">
      <c r="A40" s="220"/>
      <c r="B40" s="220"/>
      <c r="C40" s="220"/>
      <c r="D40" s="220"/>
      <c r="E40" s="220"/>
      <c r="F40" s="220"/>
      <c r="G40" s="220"/>
    </row>
    <row r="41" spans="1:7" ht="13.5" thickBot="1" x14ac:dyDescent="0.25">
      <c r="A41" s="220"/>
      <c r="B41" s="3" t="s">
        <v>40</v>
      </c>
      <c r="C41" s="220"/>
      <c r="D41" s="220"/>
      <c r="E41" s="220"/>
      <c r="F41" s="220"/>
      <c r="G41" s="220"/>
    </row>
    <row r="42" spans="1:7" x14ac:dyDescent="0.2">
      <c r="A42" s="220"/>
      <c r="B42" s="146" t="s">
        <v>33</v>
      </c>
      <c r="C42" s="147" t="s">
        <v>282</v>
      </c>
      <c r="D42" s="147" t="s">
        <v>283</v>
      </c>
      <c r="E42" s="147" t="s">
        <v>284</v>
      </c>
      <c r="F42" s="147" t="s">
        <v>285</v>
      </c>
      <c r="G42" s="148" t="s">
        <v>286</v>
      </c>
    </row>
    <row r="43" spans="1:7" x14ac:dyDescent="0.2">
      <c r="A43" s="220"/>
      <c r="B43" s="29" t="s">
        <v>151</v>
      </c>
      <c r="C43" s="36">
        <f>IF(C31,C19,0)</f>
        <v>0</v>
      </c>
      <c r="D43" s="36">
        <f>IF(D31,D19,0)</f>
        <v>0</v>
      </c>
      <c r="E43" s="36">
        <f>IF(E31,E19,0)</f>
        <v>0</v>
      </c>
      <c r="F43" s="36">
        <f>IF(F31,F19,0)</f>
        <v>0</v>
      </c>
      <c r="G43" s="37">
        <f>IF(G31,G19,0)</f>
        <v>0</v>
      </c>
    </row>
    <row r="44" spans="1:7" x14ac:dyDescent="0.2">
      <c r="A44" s="220"/>
      <c r="B44" s="32" t="s">
        <v>235</v>
      </c>
      <c r="C44" s="36">
        <f>IF(C32,C20*12,0)</f>
        <v>0</v>
      </c>
      <c r="D44" s="36">
        <f>IF(D32,D20*12,0)</f>
        <v>0</v>
      </c>
      <c r="E44" s="36">
        <f>IF(E32,E20*12,0)</f>
        <v>0</v>
      </c>
      <c r="F44" s="36">
        <f>IF(F32,F20*12,0)</f>
        <v>0</v>
      </c>
      <c r="G44" s="37">
        <f>IF(G32,G20*12,0)</f>
        <v>0</v>
      </c>
    </row>
    <row r="45" spans="1:7" x14ac:dyDescent="0.2">
      <c r="A45" s="220"/>
      <c r="B45" s="32" t="s">
        <v>25</v>
      </c>
      <c r="C45" s="36">
        <f t="shared" ref="C45:G51" si="2">IF(C33,C21,0)</f>
        <v>0</v>
      </c>
      <c r="D45" s="36">
        <f t="shared" si="2"/>
        <v>0</v>
      </c>
      <c r="E45" s="36">
        <f t="shared" si="2"/>
        <v>0</v>
      </c>
      <c r="F45" s="36">
        <f t="shared" si="2"/>
        <v>0</v>
      </c>
      <c r="G45" s="37">
        <f t="shared" si="2"/>
        <v>0</v>
      </c>
    </row>
    <row r="46" spans="1:7" x14ac:dyDescent="0.2">
      <c r="A46" s="220"/>
      <c r="B46" s="32" t="s">
        <v>30</v>
      </c>
      <c r="C46" s="36">
        <f t="shared" si="2"/>
        <v>0</v>
      </c>
      <c r="D46" s="36">
        <f t="shared" si="2"/>
        <v>0</v>
      </c>
      <c r="E46" s="36">
        <f t="shared" si="2"/>
        <v>0</v>
      </c>
      <c r="F46" s="36">
        <f t="shared" si="2"/>
        <v>0</v>
      </c>
      <c r="G46" s="37">
        <f t="shared" si="2"/>
        <v>0</v>
      </c>
    </row>
    <row r="47" spans="1:7" x14ac:dyDescent="0.2">
      <c r="A47" s="220"/>
      <c r="B47" s="32" t="s">
        <v>26</v>
      </c>
      <c r="C47" s="36">
        <f t="shared" si="2"/>
        <v>0</v>
      </c>
      <c r="D47" s="36">
        <f t="shared" si="2"/>
        <v>0</v>
      </c>
      <c r="E47" s="36">
        <f t="shared" si="2"/>
        <v>0</v>
      </c>
      <c r="F47" s="36">
        <f t="shared" si="2"/>
        <v>0</v>
      </c>
      <c r="G47" s="37">
        <f t="shared" si="2"/>
        <v>0</v>
      </c>
    </row>
    <row r="48" spans="1:7" x14ac:dyDescent="0.2">
      <c r="A48" s="220"/>
      <c r="B48" s="32" t="s">
        <v>31</v>
      </c>
      <c r="C48" s="36">
        <f t="shared" si="2"/>
        <v>0</v>
      </c>
      <c r="D48" s="36">
        <f t="shared" si="2"/>
        <v>0</v>
      </c>
      <c r="E48" s="36">
        <f t="shared" si="2"/>
        <v>0</v>
      </c>
      <c r="F48" s="36">
        <f t="shared" si="2"/>
        <v>0</v>
      </c>
      <c r="G48" s="37">
        <f t="shared" si="2"/>
        <v>0</v>
      </c>
    </row>
    <row r="49" spans="1:7" x14ac:dyDescent="0.2">
      <c r="A49" s="220"/>
      <c r="B49" s="32" t="s">
        <v>26</v>
      </c>
      <c r="C49" s="36">
        <f t="shared" si="2"/>
        <v>0</v>
      </c>
      <c r="D49" s="36">
        <f t="shared" si="2"/>
        <v>0</v>
      </c>
      <c r="E49" s="36">
        <f t="shared" si="2"/>
        <v>0</v>
      </c>
      <c r="F49" s="36">
        <f t="shared" si="2"/>
        <v>0</v>
      </c>
      <c r="G49" s="37">
        <f t="shared" si="2"/>
        <v>0</v>
      </c>
    </row>
    <row r="50" spans="1:7" x14ac:dyDescent="0.2">
      <c r="A50" s="220"/>
      <c r="B50" s="32" t="s">
        <v>152</v>
      </c>
      <c r="C50" s="36">
        <f t="shared" si="2"/>
        <v>0</v>
      </c>
      <c r="D50" s="36">
        <f t="shared" si="2"/>
        <v>0</v>
      </c>
      <c r="E50" s="36">
        <f t="shared" si="2"/>
        <v>0</v>
      </c>
      <c r="F50" s="36">
        <f t="shared" si="2"/>
        <v>0</v>
      </c>
      <c r="G50" s="37">
        <f t="shared" si="2"/>
        <v>0</v>
      </c>
    </row>
    <row r="51" spans="1:7" ht="13.5" thickBot="1" x14ac:dyDescent="0.25">
      <c r="A51" s="220"/>
      <c r="B51" s="33" t="s">
        <v>153</v>
      </c>
      <c r="C51" s="38">
        <f t="shared" si="2"/>
        <v>0</v>
      </c>
      <c r="D51" s="38">
        <f t="shared" si="2"/>
        <v>0</v>
      </c>
      <c r="E51" s="38">
        <f t="shared" si="2"/>
        <v>0</v>
      </c>
      <c r="F51" s="38">
        <f t="shared" si="2"/>
        <v>0</v>
      </c>
      <c r="G51" s="39">
        <f t="shared" si="2"/>
        <v>0</v>
      </c>
    </row>
    <row r="52" spans="1:7" x14ac:dyDescent="0.2">
      <c r="A52" s="220"/>
      <c r="B52" s="220"/>
      <c r="C52" s="221"/>
      <c r="D52" s="220"/>
      <c r="E52" s="220"/>
      <c r="F52" s="220"/>
      <c r="G52" s="220"/>
    </row>
    <row r="53" spans="1:7" ht="13.5" thickBot="1" x14ac:dyDescent="0.25">
      <c r="A53" s="220"/>
      <c r="B53" s="3" t="s">
        <v>237</v>
      </c>
      <c r="C53" s="220"/>
      <c r="D53" s="220"/>
      <c r="E53" s="220"/>
      <c r="F53" s="220"/>
      <c r="G53" s="220"/>
    </row>
    <row r="54" spans="1:7" x14ac:dyDescent="0.2">
      <c r="A54" s="220"/>
      <c r="B54" s="26" t="s">
        <v>33</v>
      </c>
      <c r="C54" s="27" t="s">
        <v>282</v>
      </c>
      <c r="D54" s="27" t="s">
        <v>283</v>
      </c>
      <c r="E54" s="27" t="s">
        <v>284</v>
      </c>
      <c r="F54" s="27" t="s">
        <v>285</v>
      </c>
      <c r="G54" s="28" t="s">
        <v>286</v>
      </c>
    </row>
    <row r="55" spans="1:7" x14ac:dyDescent="0.2">
      <c r="A55" s="220"/>
      <c r="B55" s="29" t="s">
        <v>151</v>
      </c>
      <c r="C55" s="36" t="b">
        <f t="shared" ref="C55:G56" si="3">C43&gt;0</f>
        <v>0</v>
      </c>
      <c r="D55" s="36" t="b">
        <f t="shared" si="3"/>
        <v>0</v>
      </c>
      <c r="E55" s="36" t="b">
        <f t="shared" si="3"/>
        <v>0</v>
      </c>
      <c r="F55" s="36" t="b">
        <f t="shared" si="3"/>
        <v>0</v>
      </c>
      <c r="G55" s="37" t="b">
        <f t="shared" si="3"/>
        <v>0</v>
      </c>
    </row>
    <row r="56" spans="1:7" x14ac:dyDescent="0.2">
      <c r="A56" s="220"/>
      <c r="B56" s="32" t="s">
        <v>217</v>
      </c>
      <c r="C56" s="36" t="b">
        <f t="shared" si="3"/>
        <v>0</v>
      </c>
      <c r="D56" s="36" t="b">
        <f t="shared" si="3"/>
        <v>0</v>
      </c>
      <c r="E56" s="36" t="b">
        <f t="shared" si="3"/>
        <v>0</v>
      </c>
      <c r="F56" s="36" t="b">
        <f t="shared" si="3"/>
        <v>0</v>
      </c>
      <c r="G56" s="37" t="b">
        <f t="shared" si="3"/>
        <v>0</v>
      </c>
    </row>
    <row r="57" spans="1:7" x14ac:dyDescent="0.2">
      <c r="A57" s="220"/>
      <c r="B57" s="32" t="s">
        <v>35</v>
      </c>
      <c r="C57" s="36" t="b">
        <f>IF(AND(NOT(C9),C33),C45&gt;=0,FALSE)</f>
        <v>0</v>
      </c>
      <c r="D57" s="36" t="b">
        <f>IF(AND(NOT(D9),D33),D45&gt;=0,FALSE)</f>
        <v>0</v>
      </c>
      <c r="E57" s="36" t="b">
        <f>IF(AND(NOT(E9),E33),E45&gt;=0,FALSE)</f>
        <v>0</v>
      </c>
      <c r="F57" s="36" t="b">
        <f>IF(AND(NOT(F9),F33),F45&gt;=0,FALSE)</f>
        <v>0</v>
      </c>
      <c r="G57" s="37" t="b">
        <f>IF(AND(NOT(G9),G33),G45&gt;=0,FALSE)</f>
        <v>0</v>
      </c>
    </row>
    <row r="58" spans="1:7" x14ac:dyDescent="0.2">
      <c r="A58" s="220"/>
      <c r="B58" s="32" t="s">
        <v>30</v>
      </c>
      <c r="C58" s="36" t="b">
        <f>C46&gt;0</f>
        <v>0</v>
      </c>
      <c r="D58" s="36" t="b">
        <f>D46&gt;0</f>
        <v>0</v>
      </c>
      <c r="E58" s="36" t="b">
        <f>E46&gt;0</f>
        <v>0</v>
      </c>
      <c r="F58" s="36" t="b">
        <f>F46&gt;0</f>
        <v>0</v>
      </c>
      <c r="G58" s="37" t="b">
        <f>G46&gt;0</f>
        <v>0</v>
      </c>
    </row>
    <row r="59" spans="1:7" x14ac:dyDescent="0.2">
      <c r="A59" s="220"/>
      <c r="B59" s="32" t="s">
        <v>3</v>
      </c>
      <c r="C59" s="36" t="b">
        <f>IF(AND(NOT(C11),C35),C47&gt;=0,FALSE)</f>
        <v>0</v>
      </c>
      <c r="D59" s="36" t="b">
        <f>IF(AND(NOT(D11),D35),D47&gt;=0,FALSE)</f>
        <v>0</v>
      </c>
      <c r="E59" s="36" t="b">
        <f>IF(AND(NOT(E11),E35),E47&gt;=0,FALSE)</f>
        <v>0</v>
      </c>
      <c r="F59" s="36" t="b">
        <f>IF(AND(NOT(F11),F35),F47&gt;=0,FALSE)</f>
        <v>0</v>
      </c>
      <c r="G59" s="37" t="b">
        <f>IF(AND(NOT(G11),G35),G47&gt;=0,FALSE)</f>
        <v>0</v>
      </c>
    </row>
    <row r="60" spans="1:7" x14ac:dyDescent="0.2">
      <c r="A60" s="220"/>
      <c r="B60" s="32" t="s">
        <v>31</v>
      </c>
      <c r="C60" s="36" t="b">
        <f>C48&gt;0</f>
        <v>0</v>
      </c>
      <c r="D60" s="36" t="b">
        <f>D48&gt;0</f>
        <v>0</v>
      </c>
      <c r="E60" s="36" t="b">
        <f>E48&gt;0</f>
        <v>0</v>
      </c>
      <c r="F60" s="36" t="b">
        <f>F48&gt;0</f>
        <v>0</v>
      </c>
      <c r="G60" s="37" t="b">
        <f>G48&gt;0</f>
        <v>0</v>
      </c>
    </row>
    <row r="61" spans="1:7" x14ac:dyDescent="0.2">
      <c r="A61" s="220"/>
      <c r="B61" s="32" t="s">
        <v>3</v>
      </c>
      <c r="C61" s="36" t="b">
        <f>IF(AND(NOT(C13),C37),C49&gt;=0,FALSE)</f>
        <v>0</v>
      </c>
      <c r="D61" s="36" t="b">
        <f>IF(AND(NOT(D13),D37),D49&gt;=0,FALSE)</f>
        <v>0</v>
      </c>
      <c r="E61" s="36" t="b">
        <f>IF(AND(NOT(E13),E37),E49&gt;=0,FALSE)</f>
        <v>0</v>
      </c>
      <c r="F61" s="36" t="b">
        <f>IF(AND(NOT(F13),F37),F49&gt;=0,FALSE)</f>
        <v>0</v>
      </c>
      <c r="G61" s="37" t="b">
        <f>IF(AND(NOT(G13),G37),G49&gt;=0,FALSE)</f>
        <v>0</v>
      </c>
    </row>
    <row r="62" spans="1:7" x14ac:dyDescent="0.2">
      <c r="A62" s="220"/>
      <c r="B62" s="32" t="s">
        <v>152</v>
      </c>
      <c r="C62" s="36" t="b">
        <f t="shared" ref="C62:G63" si="4">C50&gt;0</f>
        <v>0</v>
      </c>
      <c r="D62" s="36" t="b">
        <f t="shared" si="4"/>
        <v>0</v>
      </c>
      <c r="E62" s="36" t="b">
        <f t="shared" si="4"/>
        <v>0</v>
      </c>
      <c r="F62" s="36" t="b">
        <f t="shared" si="4"/>
        <v>0</v>
      </c>
      <c r="G62" s="37" t="b">
        <f t="shared" si="4"/>
        <v>0</v>
      </c>
    </row>
    <row r="63" spans="1:7" ht="13.5" thickBot="1" x14ac:dyDescent="0.25">
      <c r="A63" s="220"/>
      <c r="B63" s="33" t="s">
        <v>153</v>
      </c>
      <c r="C63" s="38" t="b">
        <f t="shared" si="4"/>
        <v>0</v>
      </c>
      <c r="D63" s="38" t="b">
        <f t="shared" si="4"/>
        <v>0</v>
      </c>
      <c r="E63" s="38" t="b">
        <f t="shared" si="4"/>
        <v>0</v>
      </c>
      <c r="F63" s="38" t="b">
        <f t="shared" si="4"/>
        <v>0</v>
      </c>
      <c r="G63" s="39" t="b">
        <f t="shared" si="4"/>
        <v>0</v>
      </c>
    </row>
    <row r="64" spans="1:7" x14ac:dyDescent="0.2">
      <c r="A64" s="220"/>
      <c r="B64" s="220"/>
      <c r="C64" s="220"/>
      <c r="D64" s="220"/>
      <c r="E64" s="220"/>
      <c r="F64" s="220"/>
      <c r="G64" s="220"/>
    </row>
    <row r="65" spans="1:7" ht="13.5" thickBot="1" x14ac:dyDescent="0.25">
      <c r="A65" s="220"/>
      <c r="B65" s="3" t="s">
        <v>50</v>
      </c>
      <c r="C65" s="220"/>
      <c r="D65" s="220"/>
      <c r="E65" s="220"/>
      <c r="F65" s="220"/>
      <c r="G65" s="220"/>
    </row>
    <row r="66" spans="1:7" x14ac:dyDescent="0.2">
      <c r="A66" s="220"/>
      <c r="B66" s="26" t="s">
        <v>33</v>
      </c>
      <c r="C66" s="27" t="s">
        <v>282</v>
      </c>
      <c r="D66" s="27" t="s">
        <v>283</v>
      </c>
      <c r="E66" s="27" t="s">
        <v>284</v>
      </c>
      <c r="F66" s="27" t="s">
        <v>285</v>
      </c>
      <c r="G66" s="28" t="s">
        <v>286</v>
      </c>
    </row>
    <row r="67" spans="1:7" x14ac:dyDescent="0.2">
      <c r="A67" s="220"/>
      <c r="B67" s="29" t="s">
        <v>151</v>
      </c>
      <c r="C67" s="36" t="b">
        <f>TRUE</f>
        <v>1</v>
      </c>
      <c r="D67" s="36" t="b">
        <f>TRUE</f>
        <v>1</v>
      </c>
      <c r="E67" s="36" t="b">
        <f>TRUE</f>
        <v>1</v>
      </c>
      <c r="F67" s="36" t="b">
        <f>TRUE</f>
        <v>1</v>
      </c>
      <c r="G67" s="37" t="b">
        <f>TRUE</f>
        <v>1</v>
      </c>
    </row>
    <row r="68" spans="1:7" x14ac:dyDescent="0.2">
      <c r="A68" s="220"/>
      <c r="B68" s="32" t="s">
        <v>217</v>
      </c>
      <c r="C68" s="36" t="b">
        <f>TRUE</f>
        <v>1</v>
      </c>
      <c r="D68" s="36" t="b">
        <f>TRUE</f>
        <v>1</v>
      </c>
      <c r="E68" s="36" t="b">
        <f>TRUE</f>
        <v>1</v>
      </c>
      <c r="F68" s="36" t="b">
        <f>TRUE</f>
        <v>1</v>
      </c>
      <c r="G68" s="37" t="b">
        <f>TRUE</f>
        <v>1</v>
      </c>
    </row>
    <row r="69" spans="1:7" x14ac:dyDescent="0.2">
      <c r="A69" s="220"/>
      <c r="B69" s="32" t="s">
        <v>35</v>
      </c>
      <c r="C69" s="36" t="b">
        <f>TRUE</f>
        <v>1</v>
      </c>
      <c r="D69" s="36" t="b">
        <f>TRUE</f>
        <v>1</v>
      </c>
      <c r="E69" s="36" t="b">
        <f>TRUE</f>
        <v>1</v>
      </c>
      <c r="F69" s="36" t="b">
        <f>TRUE</f>
        <v>1</v>
      </c>
      <c r="G69" s="37" t="b">
        <f>TRUE</f>
        <v>1</v>
      </c>
    </row>
    <row r="70" spans="1:7" x14ac:dyDescent="0.2">
      <c r="A70" s="220"/>
      <c r="B70" s="32" t="s">
        <v>30</v>
      </c>
      <c r="C70" s="36" t="b">
        <f>C46&lt;C44</f>
        <v>0</v>
      </c>
      <c r="D70" s="36" t="b">
        <f>D46&lt;D44</f>
        <v>0</v>
      </c>
      <c r="E70" s="36" t="b">
        <f>E46&lt;E44</f>
        <v>0</v>
      </c>
      <c r="F70" s="36" t="b">
        <f>F46&lt;F44</f>
        <v>0</v>
      </c>
      <c r="G70" s="37" t="b">
        <f>G46&lt;G44</f>
        <v>0</v>
      </c>
    </row>
    <row r="71" spans="1:7" x14ac:dyDescent="0.2">
      <c r="A71" s="220"/>
      <c r="B71" s="32" t="s">
        <v>3</v>
      </c>
      <c r="C71" s="36" t="b">
        <f>TRUE</f>
        <v>1</v>
      </c>
      <c r="D71" s="36" t="b">
        <f>TRUE</f>
        <v>1</v>
      </c>
      <c r="E71" s="36" t="b">
        <f>TRUE</f>
        <v>1</v>
      </c>
      <c r="F71" s="36" t="b">
        <f>TRUE</f>
        <v>1</v>
      </c>
      <c r="G71" s="37" t="b">
        <f>TRUE</f>
        <v>1</v>
      </c>
    </row>
    <row r="72" spans="1:7" x14ac:dyDescent="0.2">
      <c r="A72" s="220"/>
      <c r="B72" s="32" t="s">
        <v>31</v>
      </c>
      <c r="C72" s="36" t="b">
        <f>C48&lt;(C44-C46)</f>
        <v>0</v>
      </c>
      <c r="D72" s="36" t="b">
        <f>D48&lt;(D44-D46)</f>
        <v>0</v>
      </c>
      <c r="E72" s="36" t="b">
        <f>E48&lt;(E44-E46)</f>
        <v>0</v>
      </c>
      <c r="F72" s="36" t="b">
        <f>F48&lt;(F44-F46)</f>
        <v>0</v>
      </c>
      <c r="G72" s="37" t="b">
        <f>G48&lt;(G44-G46)</f>
        <v>0</v>
      </c>
    </row>
    <row r="73" spans="1:7" x14ac:dyDescent="0.2">
      <c r="A73" s="220"/>
      <c r="B73" s="32" t="s">
        <v>3</v>
      </c>
      <c r="C73" s="36" t="b">
        <f>TRUE</f>
        <v>1</v>
      </c>
      <c r="D73" s="36" t="b">
        <f>TRUE</f>
        <v>1</v>
      </c>
      <c r="E73" s="36" t="b">
        <f>TRUE</f>
        <v>1</v>
      </c>
      <c r="F73" s="36" t="b">
        <f>TRUE</f>
        <v>1</v>
      </c>
      <c r="G73" s="37" t="b">
        <f>TRUE</f>
        <v>1</v>
      </c>
    </row>
    <row r="74" spans="1:7" x14ac:dyDescent="0.2">
      <c r="A74" s="220"/>
      <c r="B74" s="32" t="s">
        <v>152</v>
      </c>
      <c r="C74" s="36" t="b">
        <f>TRUE</f>
        <v>1</v>
      </c>
      <c r="D74" s="36" t="b">
        <f>TRUE</f>
        <v>1</v>
      </c>
      <c r="E74" s="36" t="b">
        <f>TRUE</f>
        <v>1</v>
      </c>
      <c r="F74" s="36" t="b">
        <f>TRUE</f>
        <v>1</v>
      </c>
      <c r="G74" s="37" t="b">
        <f>TRUE</f>
        <v>1</v>
      </c>
    </row>
    <row r="75" spans="1:7" ht="13.5" thickBot="1" x14ac:dyDescent="0.25">
      <c r="A75" s="220"/>
      <c r="B75" s="33" t="s">
        <v>153</v>
      </c>
      <c r="C75" s="38" t="b">
        <f>TRUE</f>
        <v>1</v>
      </c>
      <c r="D75" s="38" t="b">
        <f>TRUE</f>
        <v>1</v>
      </c>
      <c r="E75" s="38" t="b">
        <f>TRUE</f>
        <v>1</v>
      </c>
      <c r="F75" s="38" t="b">
        <f>TRUE</f>
        <v>1</v>
      </c>
      <c r="G75" s="39" t="b">
        <f>TRUE</f>
        <v>1</v>
      </c>
    </row>
    <row r="76" spans="1:7" x14ac:dyDescent="0.2">
      <c r="A76" s="220"/>
      <c r="B76" s="220"/>
      <c r="C76" s="220"/>
      <c r="D76" s="220"/>
      <c r="E76" s="220"/>
      <c r="F76" s="220"/>
      <c r="G76" s="220"/>
    </row>
    <row r="77" spans="1:7" ht="13.5" thickBot="1" x14ac:dyDescent="0.25">
      <c r="A77" s="220"/>
      <c r="B77" s="3" t="s">
        <v>41</v>
      </c>
      <c r="C77" s="220"/>
      <c r="D77" s="220"/>
      <c r="E77" s="220"/>
      <c r="F77" s="220"/>
      <c r="G77" s="220"/>
    </row>
    <row r="78" spans="1:7" x14ac:dyDescent="0.2">
      <c r="A78" s="220"/>
      <c r="B78" s="26" t="s">
        <v>33</v>
      </c>
      <c r="C78" s="27" t="s">
        <v>282</v>
      </c>
      <c r="D78" s="27" t="s">
        <v>283</v>
      </c>
      <c r="E78" s="27" t="s">
        <v>284</v>
      </c>
      <c r="F78" s="27" t="s">
        <v>285</v>
      </c>
      <c r="G78" s="28" t="s">
        <v>286</v>
      </c>
    </row>
    <row r="79" spans="1:7" x14ac:dyDescent="0.2">
      <c r="A79" s="220"/>
      <c r="B79" s="29" t="s">
        <v>151</v>
      </c>
      <c r="C79" s="36" t="b">
        <f t="shared" ref="C79:G87" si="5">AND(C55,C67)</f>
        <v>0</v>
      </c>
      <c r="D79" s="36" t="b">
        <f t="shared" si="5"/>
        <v>0</v>
      </c>
      <c r="E79" s="36" t="b">
        <f t="shared" si="5"/>
        <v>0</v>
      </c>
      <c r="F79" s="36" t="b">
        <f t="shared" si="5"/>
        <v>0</v>
      </c>
      <c r="G79" s="37" t="b">
        <f t="shared" si="5"/>
        <v>0</v>
      </c>
    </row>
    <row r="80" spans="1:7" x14ac:dyDescent="0.2">
      <c r="A80" s="220"/>
      <c r="B80" s="32" t="s">
        <v>217</v>
      </c>
      <c r="C80" s="36" t="b">
        <f t="shared" si="5"/>
        <v>0</v>
      </c>
      <c r="D80" s="36" t="b">
        <f t="shared" si="5"/>
        <v>0</v>
      </c>
      <c r="E80" s="36" t="b">
        <f t="shared" si="5"/>
        <v>0</v>
      </c>
      <c r="F80" s="36" t="b">
        <f t="shared" si="5"/>
        <v>0</v>
      </c>
      <c r="G80" s="37" t="b">
        <f t="shared" si="5"/>
        <v>0</v>
      </c>
    </row>
    <row r="81" spans="1:7" x14ac:dyDescent="0.2">
      <c r="A81" s="220"/>
      <c r="B81" s="32" t="s">
        <v>35</v>
      </c>
      <c r="C81" s="36" t="b">
        <f t="shared" si="5"/>
        <v>0</v>
      </c>
      <c r="D81" s="36" t="b">
        <f t="shared" si="5"/>
        <v>0</v>
      </c>
      <c r="E81" s="36" t="b">
        <f t="shared" si="5"/>
        <v>0</v>
      </c>
      <c r="F81" s="36" t="b">
        <f t="shared" si="5"/>
        <v>0</v>
      </c>
      <c r="G81" s="37" t="b">
        <f t="shared" si="5"/>
        <v>0</v>
      </c>
    </row>
    <row r="82" spans="1:7" x14ac:dyDescent="0.2">
      <c r="A82" s="220"/>
      <c r="B82" s="32" t="s">
        <v>30</v>
      </c>
      <c r="C82" s="36" t="b">
        <f t="shared" si="5"/>
        <v>0</v>
      </c>
      <c r="D82" s="36" t="b">
        <f t="shared" si="5"/>
        <v>0</v>
      </c>
      <c r="E82" s="36" t="b">
        <f t="shared" si="5"/>
        <v>0</v>
      </c>
      <c r="F82" s="36" t="b">
        <f t="shared" si="5"/>
        <v>0</v>
      </c>
      <c r="G82" s="37" t="b">
        <f t="shared" si="5"/>
        <v>0</v>
      </c>
    </row>
    <row r="83" spans="1:7" x14ac:dyDescent="0.2">
      <c r="A83" s="220"/>
      <c r="B83" s="32" t="s">
        <v>3</v>
      </c>
      <c r="C83" s="36" t="b">
        <f t="shared" si="5"/>
        <v>0</v>
      </c>
      <c r="D83" s="36" t="b">
        <f t="shared" si="5"/>
        <v>0</v>
      </c>
      <c r="E83" s="36" t="b">
        <f t="shared" si="5"/>
        <v>0</v>
      </c>
      <c r="F83" s="36" t="b">
        <f t="shared" si="5"/>
        <v>0</v>
      </c>
      <c r="G83" s="37" t="b">
        <f t="shared" si="5"/>
        <v>0</v>
      </c>
    </row>
    <row r="84" spans="1:7" x14ac:dyDescent="0.2">
      <c r="A84" s="220"/>
      <c r="B84" s="32" t="s">
        <v>31</v>
      </c>
      <c r="C84" s="36" t="b">
        <f t="shared" si="5"/>
        <v>0</v>
      </c>
      <c r="D84" s="36" t="b">
        <f t="shared" si="5"/>
        <v>0</v>
      </c>
      <c r="E84" s="36" t="b">
        <f t="shared" si="5"/>
        <v>0</v>
      </c>
      <c r="F84" s="36" t="b">
        <f t="shared" si="5"/>
        <v>0</v>
      </c>
      <c r="G84" s="37" t="b">
        <f t="shared" si="5"/>
        <v>0</v>
      </c>
    </row>
    <row r="85" spans="1:7" x14ac:dyDescent="0.2">
      <c r="A85" s="220"/>
      <c r="B85" s="32" t="s">
        <v>3</v>
      </c>
      <c r="C85" s="36" t="b">
        <f t="shared" si="5"/>
        <v>0</v>
      </c>
      <c r="D85" s="36" t="b">
        <f t="shared" si="5"/>
        <v>0</v>
      </c>
      <c r="E85" s="36" t="b">
        <f t="shared" si="5"/>
        <v>0</v>
      </c>
      <c r="F85" s="36" t="b">
        <f t="shared" si="5"/>
        <v>0</v>
      </c>
      <c r="G85" s="37" t="b">
        <f t="shared" si="5"/>
        <v>0</v>
      </c>
    </row>
    <row r="86" spans="1:7" x14ac:dyDescent="0.2">
      <c r="A86" s="220"/>
      <c r="B86" s="32" t="s">
        <v>152</v>
      </c>
      <c r="C86" s="36" t="b">
        <f t="shared" si="5"/>
        <v>0</v>
      </c>
      <c r="D86" s="36" t="b">
        <f t="shared" si="5"/>
        <v>0</v>
      </c>
      <c r="E86" s="36" t="b">
        <f t="shared" si="5"/>
        <v>0</v>
      </c>
      <c r="F86" s="36" t="b">
        <f t="shared" si="5"/>
        <v>0</v>
      </c>
      <c r="G86" s="37" t="b">
        <f t="shared" si="5"/>
        <v>0</v>
      </c>
    </row>
    <row r="87" spans="1:7" ht="13.5" thickBot="1" x14ac:dyDescent="0.25">
      <c r="A87" s="220"/>
      <c r="B87" s="33" t="s">
        <v>153</v>
      </c>
      <c r="C87" s="38" t="b">
        <f t="shared" si="5"/>
        <v>0</v>
      </c>
      <c r="D87" s="38" t="b">
        <f t="shared" si="5"/>
        <v>0</v>
      </c>
      <c r="E87" s="38" t="b">
        <f t="shared" si="5"/>
        <v>0</v>
      </c>
      <c r="F87" s="38" t="b">
        <f t="shared" si="5"/>
        <v>0</v>
      </c>
      <c r="G87" s="39" t="b">
        <f t="shared" si="5"/>
        <v>0</v>
      </c>
    </row>
    <row r="88" spans="1:7" x14ac:dyDescent="0.2">
      <c r="A88" s="220"/>
      <c r="B88" s="220"/>
      <c r="C88" s="220"/>
      <c r="D88" s="220"/>
      <c r="E88" s="220"/>
      <c r="F88" s="220"/>
      <c r="G88" s="220"/>
    </row>
    <row r="89" spans="1:7" ht="13.5" thickBot="1" x14ac:dyDescent="0.25">
      <c r="A89" s="220"/>
      <c r="B89" s="3" t="s">
        <v>42</v>
      </c>
      <c r="C89" s="220"/>
      <c r="D89" s="220"/>
      <c r="E89" s="220"/>
      <c r="F89" s="220"/>
      <c r="G89" s="220"/>
    </row>
    <row r="90" spans="1:7" x14ac:dyDescent="0.2">
      <c r="A90" s="220"/>
      <c r="B90" s="222"/>
      <c r="C90" s="27" t="s">
        <v>282</v>
      </c>
      <c r="D90" s="27" t="s">
        <v>283</v>
      </c>
      <c r="E90" s="27" t="s">
        <v>284</v>
      </c>
      <c r="F90" s="27" t="s">
        <v>285</v>
      </c>
      <c r="G90" s="28" t="s">
        <v>286</v>
      </c>
    </row>
    <row r="91" spans="1:7" x14ac:dyDescent="0.2">
      <c r="A91" s="220"/>
      <c r="B91" s="41" t="s">
        <v>189</v>
      </c>
      <c r="C91" s="36" t="b">
        <f>AND(C79:C81)</f>
        <v>0</v>
      </c>
      <c r="D91" s="36" t="b">
        <f>AND(D79:D81)</f>
        <v>0</v>
      </c>
      <c r="E91" s="36" t="b">
        <f>AND(E79:E81)</f>
        <v>0</v>
      </c>
      <c r="F91" s="36" t="b">
        <f>AND(F79:F81)</f>
        <v>0</v>
      </c>
      <c r="G91" s="37" t="b">
        <f>AND(G79:G81)</f>
        <v>0</v>
      </c>
    </row>
    <row r="92" spans="1:7" x14ac:dyDescent="0.2">
      <c r="A92" s="220"/>
      <c r="B92" s="41" t="s">
        <v>190</v>
      </c>
      <c r="C92" s="36" t="b">
        <f>AND(C91,C82:C83)</f>
        <v>0</v>
      </c>
      <c r="D92" s="36" t="b">
        <f>AND(D91,D82:D83)</f>
        <v>0</v>
      </c>
      <c r="E92" s="36" t="b">
        <f>AND(E91,E82:E83)</f>
        <v>0</v>
      </c>
      <c r="F92" s="36" t="b">
        <f>AND(F91,F82:F83)</f>
        <v>0</v>
      </c>
      <c r="G92" s="37" t="b">
        <f>AND(G91,G82:G83)</f>
        <v>0</v>
      </c>
    </row>
    <row r="93" spans="1:7" x14ac:dyDescent="0.2">
      <c r="A93" s="220"/>
      <c r="B93" s="41" t="s">
        <v>191</v>
      </c>
      <c r="C93" s="36" t="b">
        <f>AND(C92,C84:C85)</f>
        <v>0</v>
      </c>
      <c r="D93" s="36" t="b">
        <f>AND(D92,D84:D85)</f>
        <v>0</v>
      </c>
      <c r="E93" s="36" t="b">
        <f>AND(E92,E84:E85)</f>
        <v>0</v>
      </c>
      <c r="F93" s="36" t="b">
        <f>AND(F92,F84:F85)</f>
        <v>0</v>
      </c>
      <c r="G93" s="37" t="b">
        <f>AND(G92,G84:G85)</f>
        <v>0</v>
      </c>
    </row>
    <row r="94" spans="1:7" x14ac:dyDescent="0.2">
      <c r="A94" s="220"/>
      <c r="B94" s="41" t="s">
        <v>192</v>
      </c>
      <c r="C94" s="36" t="b">
        <f>AND(C91,C86)</f>
        <v>0</v>
      </c>
      <c r="D94" s="36" t="b">
        <f>AND(D91,D86)</f>
        <v>0</v>
      </c>
      <c r="E94" s="36" t="b">
        <f>AND(E91,E86)</f>
        <v>0</v>
      </c>
      <c r="F94" s="36" t="b">
        <f>AND(F91,F86)</f>
        <v>0</v>
      </c>
      <c r="G94" s="37" t="b">
        <f>AND(G91,G86)</f>
        <v>0</v>
      </c>
    </row>
    <row r="95" spans="1:7" ht="13.5" thickBot="1" x14ac:dyDescent="0.25">
      <c r="A95" s="220"/>
      <c r="B95" s="42" t="s">
        <v>193</v>
      </c>
      <c r="C95" s="38" t="b">
        <f>AND(C91,C87)</f>
        <v>0</v>
      </c>
      <c r="D95" s="38" t="b">
        <f>AND(D91,D87)</f>
        <v>0</v>
      </c>
      <c r="E95" s="38" t="b">
        <f>AND(E91,E87)</f>
        <v>0</v>
      </c>
      <c r="F95" s="38" t="b">
        <f>AND(F91,F87)</f>
        <v>0</v>
      </c>
      <c r="G95" s="39" t="b">
        <f>AND(G91,G87)</f>
        <v>0</v>
      </c>
    </row>
    <row r="96" spans="1:7" x14ac:dyDescent="0.2">
      <c r="A96" s="220"/>
      <c r="B96" s="220"/>
      <c r="C96" s="220"/>
      <c r="D96" s="220"/>
      <c r="E96" s="220"/>
      <c r="F96" s="220"/>
      <c r="G96" s="220"/>
    </row>
    <row r="97" spans="1:7" ht="20.100000000000001" customHeight="1" x14ac:dyDescent="0.2">
      <c r="A97" s="220"/>
      <c r="B97" s="156" t="s">
        <v>251</v>
      </c>
      <c r="C97" s="223"/>
      <c r="D97" s="223"/>
      <c r="E97" s="223"/>
      <c r="F97" s="223"/>
      <c r="G97" s="223"/>
    </row>
    <row r="98" spans="1:7" ht="12.75" customHeight="1" x14ac:dyDescent="0.2">
      <c r="A98" s="220"/>
      <c r="B98" s="224"/>
      <c r="C98" s="224"/>
      <c r="D98" s="224"/>
      <c r="E98" s="224"/>
      <c r="F98" s="224"/>
      <c r="G98" s="224"/>
    </row>
    <row r="99" spans="1:7" ht="13.5" thickBot="1" x14ac:dyDescent="0.25">
      <c r="A99" s="220"/>
      <c r="B99" s="3" t="s">
        <v>156</v>
      </c>
      <c r="C99" s="224"/>
      <c r="D99" s="224"/>
      <c r="E99" s="224"/>
      <c r="F99" s="224"/>
      <c r="G99" s="224"/>
    </row>
    <row r="100" spans="1:7" x14ac:dyDescent="0.2">
      <c r="A100" s="220"/>
      <c r="B100" s="222"/>
      <c r="C100" s="27" t="s">
        <v>282</v>
      </c>
      <c r="D100" s="27" t="s">
        <v>283</v>
      </c>
      <c r="E100" s="27" t="s">
        <v>284</v>
      </c>
      <c r="F100" s="27" t="s">
        <v>285</v>
      </c>
      <c r="G100" s="28" t="s">
        <v>286</v>
      </c>
    </row>
    <row r="101" spans="1:7" ht="13.5" thickBot="1" x14ac:dyDescent="0.25">
      <c r="A101" s="220"/>
      <c r="B101" s="57" t="s">
        <v>151</v>
      </c>
      <c r="C101" s="65">
        <f>IF(C$79,C$43,0)</f>
        <v>0</v>
      </c>
      <c r="D101" s="65">
        <f>IF(D$79,D$43,0)</f>
        <v>0</v>
      </c>
      <c r="E101" s="65">
        <f>IF(E$79,E$43,0)</f>
        <v>0</v>
      </c>
      <c r="F101" s="65">
        <f>IF(F$79,F$43,0)</f>
        <v>0</v>
      </c>
      <c r="G101" s="66">
        <f>IF(G$79,G$43,0)</f>
        <v>0</v>
      </c>
    </row>
    <row r="102" spans="1:7" x14ac:dyDescent="0.2">
      <c r="A102" s="220"/>
      <c r="B102" s="224"/>
      <c r="C102" s="224"/>
      <c r="D102" s="224"/>
      <c r="E102" s="224"/>
      <c r="F102" s="224"/>
      <c r="G102" s="224"/>
    </row>
    <row r="103" spans="1:7" ht="13.5" thickBot="1" x14ac:dyDescent="0.25">
      <c r="A103" s="220"/>
      <c r="B103" s="3" t="s">
        <v>10</v>
      </c>
      <c r="C103" s="224"/>
      <c r="D103" s="224"/>
      <c r="E103" s="224"/>
      <c r="F103" s="224"/>
      <c r="G103" s="224"/>
    </row>
    <row r="104" spans="1:7" x14ac:dyDescent="0.2">
      <c r="A104" s="220"/>
      <c r="B104" s="222"/>
      <c r="C104" s="27" t="s">
        <v>282</v>
      </c>
      <c r="D104" s="27" t="s">
        <v>283</v>
      </c>
      <c r="E104" s="27" t="s">
        <v>284</v>
      </c>
      <c r="F104" s="27" t="s">
        <v>285</v>
      </c>
      <c r="G104" s="28" t="s">
        <v>286</v>
      </c>
    </row>
    <row r="105" spans="1:7" x14ac:dyDescent="0.2">
      <c r="A105" s="220"/>
      <c r="B105" s="41" t="s">
        <v>236</v>
      </c>
      <c r="C105" s="49">
        <f>IF(C$80,C$44,0)</f>
        <v>0</v>
      </c>
      <c r="D105" s="49">
        <f>IF(D$80,D$44,0)</f>
        <v>0</v>
      </c>
      <c r="E105" s="49">
        <f>IF(E$80,E$44,0)</f>
        <v>0</v>
      </c>
      <c r="F105" s="49">
        <f>IF(F$80,F$44,0)</f>
        <v>0</v>
      </c>
      <c r="G105" s="50">
        <f>IF(G$80,G$44,0)</f>
        <v>0</v>
      </c>
    </row>
    <row r="106" spans="1:7" x14ac:dyDescent="0.2">
      <c r="A106" s="220"/>
      <c r="B106" s="46" t="s">
        <v>232</v>
      </c>
      <c r="C106" s="51">
        <f>IF(C$91,IF(C$92,C$46,C$44),0)</f>
        <v>0</v>
      </c>
      <c r="D106" s="51">
        <f>IF(D$91,IF(D$92,D$46,D$44),0)</f>
        <v>0</v>
      </c>
      <c r="E106" s="51">
        <f>IF(E$91,IF(E$92,E$46,E$44),0)</f>
        <v>0</v>
      </c>
      <c r="F106" s="51">
        <f>IF(F$91,IF(F$92,F$46,F$44),0)</f>
        <v>0</v>
      </c>
      <c r="G106" s="52">
        <f>IF(G$91,IF(G$92,G$46,G$44),0)</f>
        <v>0</v>
      </c>
    </row>
    <row r="107" spans="1:7" x14ac:dyDescent="0.2">
      <c r="A107" s="220"/>
      <c r="B107" s="41" t="s">
        <v>233</v>
      </c>
      <c r="C107" s="49">
        <f>IF(C$92,IF(C$93,C$48,C$44-C$46),0)</f>
        <v>0</v>
      </c>
      <c r="D107" s="49">
        <f>IF(D$92,IF(D$93,D$48,D$44-D$46),0)</f>
        <v>0</v>
      </c>
      <c r="E107" s="49">
        <f>IF(E$92,IF(E$93,E$48,E$44-E$46),0)</f>
        <v>0</v>
      </c>
      <c r="F107" s="49">
        <f>IF(F$92,IF(F$93,F$48,F$44-F$46),0)</f>
        <v>0</v>
      </c>
      <c r="G107" s="50">
        <f>IF(G$92,IF(G$93,G$48,G$44-G$46),0)</f>
        <v>0</v>
      </c>
    </row>
    <row r="108" spans="1:7" ht="13.5" thickBot="1" x14ac:dyDescent="0.25">
      <c r="A108" s="220"/>
      <c r="B108" s="42" t="s">
        <v>231</v>
      </c>
      <c r="C108" s="53">
        <f>IF(C$93,C105-C106-C107,0)</f>
        <v>0</v>
      </c>
      <c r="D108" s="53">
        <f>IF(D$93,D105-D106-D107,0)</f>
        <v>0</v>
      </c>
      <c r="E108" s="53">
        <f>IF(E$93,E105-E106-E107,0)</f>
        <v>0</v>
      </c>
      <c r="F108" s="53">
        <f>IF(F$93,F105-F106-F107,0)</f>
        <v>0</v>
      </c>
      <c r="G108" s="54">
        <f>IF(G$93,G105-G106-G107,0)</f>
        <v>0</v>
      </c>
    </row>
    <row r="109" spans="1:7" x14ac:dyDescent="0.2">
      <c r="A109" s="220"/>
      <c r="B109" s="224"/>
      <c r="C109" s="224"/>
      <c r="D109" s="224"/>
      <c r="E109" s="224"/>
      <c r="F109" s="224"/>
      <c r="G109" s="224"/>
    </row>
    <row r="110" spans="1:7" ht="13.5" thickBot="1" x14ac:dyDescent="0.25">
      <c r="A110" s="220"/>
      <c r="B110" s="3" t="s">
        <v>128</v>
      </c>
      <c r="C110" s="224"/>
      <c r="D110" s="224"/>
      <c r="E110" s="224"/>
      <c r="F110" s="224"/>
      <c r="G110" s="224"/>
    </row>
    <row r="111" spans="1:7" x14ac:dyDescent="0.2">
      <c r="A111" s="220"/>
      <c r="B111" s="222"/>
      <c r="C111" s="27" t="s">
        <v>282</v>
      </c>
      <c r="D111" s="27" t="s">
        <v>283</v>
      </c>
      <c r="E111" s="27" t="s">
        <v>284</v>
      </c>
      <c r="F111" s="27" t="s">
        <v>285</v>
      </c>
      <c r="G111" s="28" t="s">
        <v>286</v>
      </c>
    </row>
    <row r="112" spans="1:7" x14ac:dyDescent="0.2">
      <c r="A112" s="220"/>
      <c r="B112" s="55" t="s">
        <v>125</v>
      </c>
      <c r="C112" s="49">
        <f>IF(C$81,C$45,0)</f>
        <v>0</v>
      </c>
      <c r="D112" s="49">
        <f>IF(D$81,D$45,0)</f>
        <v>0</v>
      </c>
      <c r="E112" s="49">
        <f>IF(E$81,E$45,0)</f>
        <v>0</v>
      </c>
      <c r="F112" s="49">
        <f>IF(F$81,F$45,0)</f>
        <v>0</v>
      </c>
      <c r="G112" s="50">
        <f>IF(G$81,G$45,0)</f>
        <v>0</v>
      </c>
    </row>
    <row r="113" spans="1:7" x14ac:dyDescent="0.2">
      <c r="A113" s="220"/>
      <c r="B113" s="55" t="s">
        <v>126</v>
      </c>
      <c r="C113" s="49">
        <f>IF(C$83,C$47,0)</f>
        <v>0</v>
      </c>
      <c r="D113" s="49">
        <f>IF(D$83,D$47,0)</f>
        <v>0</v>
      </c>
      <c r="E113" s="49">
        <f>IF(E$83,E$47,0)</f>
        <v>0</v>
      </c>
      <c r="F113" s="49">
        <f>IF(F$83,F$47,0)</f>
        <v>0</v>
      </c>
      <c r="G113" s="50">
        <f>IF(G$83,G$47,0)</f>
        <v>0</v>
      </c>
    </row>
    <row r="114" spans="1:7" x14ac:dyDescent="0.2">
      <c r="A114" s="220"/>
      <c r="B114" s="55" t="s">
        <v>127</v>
      </c>
      <c r="C114" s="49">
        <f>IF(C$85,C$49,0)</f>
        <v>0</v>
      </c>
      <c r="D114" s="49">
        <f>IF(D$85,D$49,0)</f>
        <v>0</v>
      </c>
      <c r="E114" s="49">
        <f>IF(E$85,E$49,0)</f>
        <v>0</v>
      </c>
      <c r="F114" s="49">
        <f>IF(F$85,F$49,0)</f>
        <v>0</v>
      </c>
      <c r="G114" s="50">
        <f>IF(G$85,G$49,0)</f>
        <v>0</v>
      </c>
    </row>
    <row r="115" spans="1:7" x14ac:dyDescent="0.2">
      <c r="A115" s="220"/>
      <c r="B115" s="56" t="s">
        <v>13</v>
      </c>
      <c r="C115" s="51">
        <f t="shared" ref="C115:G117" si="6">C112/12</f>
        <v>0</v>
      </c>
      <c r="D115" s="51">
        <f t="shared" si="6"/>
        <v>0</v>
      </c>
      <c r="E115" s="51">
        <f t="shared" si="6"/>
        <v>0</v>
      </c>
      <c r="F115" s="51">
        <f t="shared" si="6"/>
        <v>0</v>
      </c>
      <c r="G115" s="52">
        <f t="shared" si="6"/>
        <v>0</v>
      </c>
    </row>
    <row r="116" spans="1:7" x14ac:dyDescent="0.2">
      <c r="A116" s="220"/>
      <c r="B116" s="55" t="s">
        <v>14</v>
      </c>
      <c r="C116" s="49">
        <f t="shared" si="6"/>
        <v>0</v>
      </c>
      <c r="D116" s="49">
        <f t="shared" si="6"/>
        <v>0</v>
      </c>
      <c r="E116" s="49">
        <f t="shared" si="6"/>
        <v>0</v>
      </c>
      <c r="F116" s="49">
        <f t="shared" si="6"/>
        <v>0</v>
      </c>
      <c r="G116" s="50">
        <f t="shared" si="6"/>
        <v>0</v>
      </c>
    </row>
    <row r="117" spans="1:7" x14ac:dyDescent="0.2">
      <c r="A117" s="220"/>
      <c r="B117" s="55" t="s">
        <v>15</v>
      </c>
      <c r="C117" s="49">
        <f t="shared" si="6"/>
        <v>0</v>
      </c>
      <c r="D117" s="49">
        <f t="shared" si="6"/>
        <v>0</v>
      </c>
      <c r="E117" s="49">
        <f t="shared" si="6"/>
        <v>0</v>
      </c>
      <c r="F117" s="49">
        <f t="shared" si="6"/>
        <v>0</v>
      </c>
      <c r="G117" s="50">
        <f t="shared" si="6"/>
        <v>0</v>
      </c>
    </row>
    <row r="118" spans="1:7" x14ac:dyDescent="0.2">
      <c r="A118" s="220"/>
      <c r="B118" s="56" t="s">
        <v>16</v>
      </c>
      <c r="C118" s="51">
        <f t="shared" ref="C118:G120" si="7">(1+C115)^12-1</f>
        <v>0</v>
      </c>
      <c r="D118" s="51">
        <f t="shared" si="7"/>
        <v>0</v>
      </c>
      <c r="E118" s="51">
        <f t="shared" si="7"/>
        <v>0</v>
      </c>
      <c r="F118" s="51">
        <f t="shared" si="7"/>
        <v>0</v>
      </c>
      <c r="G118" s="52">
        <f t="shared" si="7"/>
        <v>0</v>
      </c>
    </row>
    <row r="119" spans="1:7" x14ac:dyDescent="0.2">
      <c r="A119" s="220"/>
      <c r="B119" s="55" t="s">
        <v>17</v>
      </c>
      <c r="C119" s="49">
        <f t="shared" si="7"/>
        <v>0</v>
      </c>
      <c r="D119" s="49">
        <f t="shared" si="7"/>
        <v>0</v>
      </c>
      <c r="E119" s="49">
        <f t="shared" si="7"/>
        <v>0</v>
      </c>
      <c r="F119" s="49">
        <f t="shared" si="7"/>
        <v>0</v>
      </c>
      <c r="G119" s="50">
        <f t="shared" si="7"/>
        <v>0</v>
      </c>
    </row>
    <row r="120" spans="1:7" ht="13.5" thickBot="1" x14ac:dyDescent="0.25">
      <c r="A120" s="220"/>
      <c r="B120" s="57" t="s">
        <v>18</v>
      </c>
      <c r="C120" s="53">
        <f t="shared" si="7"/>
        <v>0</v>
      </c>
      <c r="D120" s="53">
        <f t="shared" si="7"/>
        <v>0</v>
      </c>
      <c r="E120" s="53">
        <f t="shared" si="7"/>
        <v>0</v>
      </c>
      <c r="F120" s="53">
        <f t="shared" si="7"/>
        <v>0</v>
      </c>
      <c r="G120" s="54">
        <f t="shared" si="7"/>
        <v>0</v>
      </c>
    </row>
    <row r="121" spans="1:7" x14ac:dyDescent="0.2">
      <c r="A121" s="220"/>
      <c r="B121" s="224"/>
      <c r="C121" s="224"/>
      <c r="D121" s="224"/>
      <c r="E121" s="224"/>
      <c r="F121" s="224"/>
      <c r="G121" s="224"/>
    </row>
    <row r="122" spans="1:7" ht="13.5" thickBot="1" x14ac:dyDescent="0.25">
      <c r="A122" s="220"/>
      <c r="B122" s="3" t="s">
        <v>194</v>
      </c>
      <c r="C122" s="224"/>
      <c r="D122" s="224"/>
      <c r="E122" s="224"/>
      <c r="F122" s="224"/>
      <c r="G122" s="224"/>
    </row>
    <row r="123" spans="1:7" x14ac:dyDescent="0.2">
      <c r="A123" s="220"/>
      <c r="B123" s="222"/>
      <c r="C123" s="27" t="s">
        <v>282</v>
      </c>
      <c r="D123" s="27" t="s">
        <v>283</v>
      </c>
      <c r="E123" s="27" t="s">
        <v>284</v>
      </c>
      <c r="F123" s="27" t="s">
        <v>285</v>
      </c>
      <c r="G123" s="28" t="s">
        <v>286</v>
      </c>
    </row>
    <row r="124" spans="1:7" x14ac:dyDescent="0.2">
      <c r="A124" s="220"/>
      <c r="B124" s="41" t="s">
        <v>211</v>
      </c>
      <c r="C124" s="49">
        <f>IF(C$86,C$50,0)</f>
        <v>0</v>
      </c>
      <c r="D124" s="49">
        <f>IF(D$86,D$50,0)</f>
        <v>0</v>
      </c>
      <c r="E124" s="49">
        <f>IF(E$86,E$50,0)</f>
        <v>0</v>
      </c>
      <c r="F124" s="49">
        <f>IF(F$86,F$50,0)</f>
        <v>0</v>
      </c>
      <c r="G124" s="50">
        <f>IF(G$86,G$50,0)</f>
        <v>0</v>
      </c>
    </row>
    <row r="125" spans="1:7" ht="13.5" thickBot="1" x14ac:dyDescent="0.25">
      <c r="A125" s="220"/>
      <c r="B125" s="42" t="s">
        <v>212</v>
      </c>
      <c r="C125" s="53">
        <f>IF(C$87,C$51,0)</f>
        <v>0</v>
      </c>
      <c r="D125" s="53">
        <f>IF(D$87,D$51,0)</f>
        <v>0</v>
      </c>
      <c r="E125" s="53">
        <f>IF(E$87,E$51,0)</f>
        <v>0</v>
      </c>
      <c r="F125" s="53">
        <f>IF(F$87,F$51,0)</f>
        <v>0</v>
      </c>
      <c r="G125" s="54">
        <f>IF(G$87,G$51,0)</f>
        <v>0</v>
      </c>
    </row>
    <row r="126" spans="1:7" x14ac:dyDescent="0.2">
      <c r="A126" s="220"/>
      <c r="B126" s="224"/>
      <c r="C126" s="224"/>
      <c r="D126" s="224"/>
      <c r="E126" s="224"/>
      <c r="F126" s="224"/>
      <c r="G126" s="224"/>
    </row>
    <row r="127" spans="1:7" ht="20.100000000000001" customHeight="1" x14ac:dyDescent="0.2">
      <c r="A127" s="220"/>
      <c r="B127" s="156" t="s">
        <v>260</v>
      </c>
      <c r="C127" s="223"/>
      <c r="D127" s="223"/>
      <c r="E127" s="223"/>
      <c r="F127" s="223"/>
      <c r="G127" s="223"/>
    </row>
    <row r="128" spans="1:7" ht="12.75" customHeight="1" x14ac:dyDescent="0.2">
      <c r="A128" s="220"/>
      <c r="B128" s="224"/>
      <c r="C128" s="224"/>
      <c r="D128" s="224"/>
      <c r="E128" s="224"/>
      <c r="F128" s="224"/>
      <c r="G128" s="224"/>
    </row>
    <row r="129" spans="1:7" ht="13.5" thickBot="1" x14ac:dyDescent="0.25">
      <c r="A129" s="220"/>
      <c r="B129" s="3" t="s">
        <v>143</v>
      </c>
      <c r="C129" s="224"/>
      <c r="D129" s="224"/>
      <c r="E129" s="224"/>
      <c r="F129" s="224"/>
      <c r="G129" s="224"/>
    </row>
    <row r="130" spans="1:7" x14ac:dyDescent="0.2">
      <c r="A130" s="220"/>
      <c r="B130" s="222"/>
      <c r="C130" s="215" t="s">
        <v>282</v>
      </c>
      <c r="D130" s="215" t="s">
        <v>283</v>
      </c>
      <c r="E130" s="215" t="s">
        <v>284</v>
      </c>
      <c r="F130" s="215" t="s">
        <v>285</v>
      </c>
      <c r="G130" s="216" t="s">
        <v>286</v>
      </c>
    </row>
    <row r="131" spans="1:7" ht="12.75" customHeight="1" x14ac:dyDescent="0.2">
      <c r="A131" s="220"/>
      <c r="B131" s="55" t="s">
        <v>142</v>
      </c>
      <c r="C131" s="49">
        <f>MAX(C$115:C$117)</f>
        <v>0</v>
      </c>
      <c r="D131" s="49">
        <f>MAX(D$115:D$117)</f>
        <v>0</v>
      </c>
      <c r="E131" s="49">
        <f>MAX(E$115:E$117)</f>
        <v>0</v>
      </c>
      <c r="F131" s="49">
        <f>MAX(F$115:F$117)</f>
        <v>0</v>
      </c>
      <c r="G131" s="50">
        <f>MAX(G$115:G$117)</f>
        <v>0</v>
      </c>
    </row>
    <row r="132" spans="1:7" ht="12.75" customHeight="1" thickBot="1" x14ac:dyDescent="0.25">
      <c r="A132" s="220"/>
      <c r="B132" s="57" t="s">
        <v>268</v>
      </c>
      <c r="C132" s="65">
        <f>IF(C$91,PV(C131,C$105,-C$101,0,0),0)</f>
        <v>0</v>
      </c>
      <c r="D132" s="65">
        <f>IF(D$91,PV(D131,D$105,-D$101,0,0),0)</f>
        <v>0</v>
      </c>
      <c r="E132" s="65">
        <f>IF(E$91,PV(E131,E$105,-E$101,0,0),0)</f>
        <v>0</v>
      </c>
      <c r="F132" s="65">
        <f>IF(F$91,PV(F131,F$105,-F$101,0,0),0)</f>
        <v>0</v>
      </c>
      <c r="G132" s="66">
        <f>IF(G$91,PV(G131,G$105,-G$101,0,0),0)</f>
        <v>0</v>
      </c>
    </row>
    <row r="133" spans="1:7" x14ac:dyDescent="0.2">
      <c r="A133" s="220"/>
      <c r="B133" s="55" t="s">
        <v>19</v>
      </c>
      <c r="C133" s="58">
        <f>IF(C$91,PMT(C$115,C$105,C132,0,0),0)</f>
        <v>0</v>
      </c>
      <c r="D133" s="58">
        <f>IF(D$91,PMT(D$115,D$105,D132,0,0),0)</f>
        <v>0</v>
      </c>
      <c r="E133" s="58">
        <f>IF(E$91,PMT(E$115,E$105,E132,0,0),0)</f>
        <v>0</v>
      </c>
      <c r="F133" s="58">
        <f>IF(F$91,PMT(F$115,F$105,F132,0,0),0)</f>
        <v>0</v>
      </c>
      <c r="G133" s="59">
        <f>IF(G$91,PMT(G$115,G$105,G132,0,0),0)</f>
        <v>0</v>
      </c>
    </row>
    <row r="134" spans="1:7" x14ac:dyDescent="0.2">
      <c r="A134" s="220"/>
      <c r="B134" s="55" t="s">
        <v>52</v>
      </c>
      <c r="C134" s="58">
        <f>IF(C$91,FV(C$115,C$106,C133,C132,0),0)</f>
        <v>0</v>
      </c>
      <c r="D134" s="58">
        <f>IF(D$91,FV(D$115,D$106,D133,D132,0),0)</f>
        <v>0</v>
      </c>
      <c r="E134" s="58">
        <f>IF(E$91,FV(E$115,E$106,E133,E132,0),0)</f>
        <v>0</v>
      </c>
      <c r="F134" s="58">
        <f>IF(F$91,FV(F$115,F$106,F133,F132,0),0)</f>
        <v>0</v>
      </c>
      <c r="G134" s="59">
        <f>IF(G$91,FV(G$115,G$106,G133,G132,0),0)</f>
        <v>0</v>
      </c>
    </row>
    <row r="135" spans="1:7" x14ac:dyDescent="0.2">
      <c r="A135" s="220"/>
      <c r="B135" s="56" t="s">
        <v>20</v>
      </c>
      <c r="C135" s="60">
        <f>IF(C$92,PMT(C$116,C$105-C$106,-C134,0,0),0)</f>
        <v>0</v>
      </c>
      <c r="D135" s="60">
        <f>IF(D$92,PMT(D$116,D$105-D$106,-D134,0,0),0)</f>
        <v>0</v>
      </c>
      <c r="E135" s="60">
        <f>IF(E$92,PMT(E$116,E$105-E$106,-E134,0,0),0)</f>
        <v>0</v>
      </c>
      <c r="F135" s="60">
        <f>IF(F$92,PMT(F$116,F$105-F$106,-F134,0,0),0)</f>
        <v>0</v>
      </c>
      <c r="G135" s="61">
        <f>IF(G$92,PMT(G$116,G$105-G$106,-G134,0,0),0)</f>
        <v>0</v>
      </c>
    </row>
    <row r="136" spans="1:7" x14ac:dyDescent="0.2">
      <c r="A136" s="220"/>
      <c r="B136" s="62" t="s">
        <v>52</v>
      </c>
      <c r="C136" s="63">
        <f>IF(C$92,FV(C$116,C$107,C135,-C134,0),0)</f>
        <v>0</v>
      </c>
      <c r="D136" s="63">
        <f>IF(D$92,FV(D$116,D$107,D135,-D134,0),0)</f>
        <v>0</v>
      </c>
      <c r="E136" s="63">
        <f>IF(E$92,FV(E$116,E$107,E135,-E134,0),0)</f>
        <v>0</v>
      </c>
      <c r="F136" s="63">
        <f>IF(F$92,FV(F$116,F$107,F135,-F134,0),0)</f>
        <v>0</v>
      </c>
      <c r="G136" s="64">
        <f>IF(G$92,FV(G$116,G$107,G135,-G134,0),0)</f>
        <v>0</v>
      </c>
    </row>
    <row r="137" spans="1:7" x14ac:dyDescent="0.2">
      <c r="A137" s="220"/>
      <c r="B137" s="55" t="s">
        <v>21</v>
      </c>
      <c r="C137" s="58">
        <f>IF(C$93,PMT(C$117,C$105-C$106-C$107,-C136,0,0),0)</f>
        <v>0</v>
      </c>
      <c r="D137" s="58">
        <f>IF(D$93,PMT(D$117,D$105-D$106-D$107,-D136,0,0),0)</f>
        <v>0</v>
      </c>
      <c r="E137" s="58">
        <f>IF(E$93,PMT(E$117,E$105-E$106-E$107,-E136,0,0),0)</f>
        <v>0</v>
      </c>
      <c r="F137" s="58">
        <f>IF(F$93,PMT(F$117,F$105-F$106-F$107,-F136,0,0),0)</f>
        <v>0</v>
      </c>
      <c r="G137" s="59">
        <f>IF(G$93,PMT(G$117,G$105-G$106-G$107,-G136,0,0),0)</f>
        <v>0</v>
      </c>
    </row>
    <row r="138" spans="1:7" ht="13.5" thickBot="1" x14ac:dyDescent="0.25">
      <c r="A138" s="220"/>
      <c r="B138" s="57" t="s">
        <v>52</v>
      </c>
      <c r="C138" s="65">
        <f>IF(C$93,FV(C$117,C$108,C137,-C136,0),0)</f>
        <v>0</v>
      </c>
      <c r="D138" s="65">
        <f>IF(D$93,FV(D$117,D$108,D137,-D136,0),0)</f>
        <v>0</v>
      </c>
      <c r="E138" s="65">
        <f>IF(E$93,FV(E$117,E$108,E137,-E136,0),0)</f>
        <v>0</v>
      </c>
      <c r="F138" s="65">
        <f>IF(F$93,FV(F$117,F$108,F137,-F136,0),0)</f>
        <v>0</v>
      </c>
      <c r="G138" s="66">
        <f>IF(G$93,FV(G$117,G$108,G137,-G136,0),0)</f>
        <v>0</v>
      </c>
    </row>
    <row r="139" spans="1:7" x14ac:dyDescent="0.2">
      <c r="A139" s="220"/>
      <c r="B139" s="224"/>
      <c r="C139" s="224"/>
      <c r="D139" s="224"/>
      <c r="E139" s="224"/>
      <c r="F139" s="224"/>
      <c r="G139" s="224"/>
    </row>
    <row r="140" spans="1:7" ht="13.5" thickBot="1" x14ac:dyDescent="0.25">
      <c r="A140" s="220"/>
      <c r="B140" s="3" t="s">
        <v>262</v>
      </c>
      <c r="C140" s="224"/>
      <c r="D140" s="224"/>
      <c r="E140" s="224"/>
      <c r="F140" s="224"/>
      <c r="G140" s="224"/>
    </row>
    <row r="141" spans="1:7" x14ac:dyDescent="0.2">
      <c r="A141" s="220"/>
      <c r="B141" s="222"/>
      <c r="C141" s="215" t="s">
        <v>282</v>
      </c>
      <c r="D141" s="215" t="s">
        <v>283</v>
      </c>
      <c r="E141" s="215" t="s">
        <v>284</v>
      </c>
      <c r="F141" s="215" t="s">
        <v>285</v>
      </c>
      <c r="G141" s="216" t="s">
        <v>286</v>
      </c>
    </row>
    <row r="142" spans="1:7" x14ac:dyDescent="0.2">
      <c r="A142" s="220"/>
      <c r="B142" s="214" t="s">
        <v>141</v>
      </c>
      <c r="C142" s="58">
        <f>ABS(MIN(C$133,C$135,C$137))</f>
        <v>0</v>
      </c>
      <c r="D142" s="58">
        <f>ABS(MIN(D$133,D$135,D$137))</f>
        <v>0</v>
      </c>
      <c r="E142" s="58">
        <f>ABS(MIN(E$133,E$135,E$137))</f>
        <v>0</v>
      </c>
      <c r="F142" s="58">
        <f>ABS(MIN(F$133,F$135,F$137))</f>
        <v>0</v>
      </c>
      <c r="G142" s="59">
        <f>ABS(MIN(G$133,G$135,G$137))</f>
        <v>0</v>
      </c>
    </row>
    <row r="143" spans="1:7" x14ac:dyDescent="0.2">
      <c r="A143" s="220"/>
      <c r="B143" s="214" t="s">
        <v>157</v>
      </c>
      <c r="C143" s="217">
        <f>IF(C$91,C142/C$101,0)</f>
        <v>0</v>
      </c>
      <c r="D143" s="217">
        <f>IF(D$91,D142/D$101,0)</f>
        <v>0</v>
      </c>
      <c r="E143" s="217">
        <f>IF(E$91,E142/E$101,0)</f>
        <v>0</v>
      </c>
      <c r="F143" s="217">
        <f>IF(F$91,F142/F$101,0)</f>
        <v>0</v>
      </c>
      <c r="G143" s="218">
        <f>IF(G$91,G142/G$101,0)</f>
        <v>0</v>
      </c>
    </row>
    <row r="144" spans="1:7" ht="12.75" customHeight="1" thickBot="1" x14ac:dyDescent="0.25">
      <c r="A144" s="220"/>
      <c r="B144" s="57" t="s">
        <v>267</v>
      </c>
      <c r="C144" s="65">
        <f>IF(C$91,C$132/C143,0)</f>
        <v>0</v>
      </c>
      <c r="D144" s="65">
        <f>IF(D$91,D$132/D143,0)</f>
        <v>0</v>
      </c>
      <c r="E144" s="65">
        <f>IF(E$91,E$132/E143,0)</f>
        <v>0</v>
      </c>
      <c r="F144" s="65">
        <f>IF(F$91,F$132/F143,0)</f>
        <v>0</v>
      </c>
      <c r="G144" s="66">
        <f>IF(G$91,G$132/G143,0)</f>
        <v>0</v>
      </c>
    </row>
    <row r="145" spans="1:7" ht="12.75" customHeight="1" x14ac:dyDescent="0.2">
      <c r="A145" s="220"/>
      <c r="B145" s="224"/>
      <c r="C145" s="224"/>
      <c r="D145" s="224"/>
      <c r="E145" s="224"/>
      <c r="F145" s="224"/>
      <c r="G145" s="224"/>
    </row>
    <row r="146" spans="1:7" ht="13.5" thickBot="1" x14ac:dyDescent="0.25">
      <c r="A146" s="220"/>
      <c r="B146" s="3" t="s">
        <v>263</v>
      </c>
      <c r="C146" s="224"/>
      <c r="D146" s="224"/>
      <c r="E146" s="224"/>
      <c r="F146" s="224"/>
      <c r="G146" s="224"/>
    </row>
    <row r="147" spans="1:7" x14ac:dyDescent="0.2">
      <c r="A147" s="220"/>
      <c r="B147" s="222"/>
      <c r="C147" s="215" t="s">
        <v>282</v>
      </c>
      <c r="D147" s="215" t="s">
        <v>283</v>
      </c>
      <c r="E147" s="215" t="s">
        <v>284</v>
      </c>
      <c r="F147" s="215" t="s">
        <v>285</v>
      </c>
      <c r="G147" s="216" t="s">
        <v>286</v>
      </c>
    </row>
    <row r="148" spans="1:7" x14ac:dyDescent="0.2">
      <c r="A148" s="220"/>
      <c r="B148" s="55" t="s">
        <v>19</v>
      </c>
      <c r="C148" s="58">
        <f>IF(C$91,PMT(C$115,C$105,C$144,0,0),0)</f>
        <v>0</v>
      </c>
      <c r="D148" s="58">
        <f>IF(D$91,PMT(D$115,D$105,D$144,0,0),0)</f>
        <v>0</v>
      </c>
      <c r="E148" s="58">
        <f>IF(E$91,PMT(E$115,E$105,E$144,0,0),0)</f>
        <v>0</v>
      </c>
      <c r="F148" s="58">
        <f>IF(F$91,PMT(F$115,F$105,F$144,0,0),0)</f>
        <v>0</v>
      </c>
      <c r="G148" s="59">
        <f>IF(G$91,PMT(G$115,G$105,G$144,0,0),0)</f>
        <v>0</v>
      </c>
    </row>
    <row r="149" spans="1:7" x14ac:dyDescent="0.2">
      <c r="A149" s="220"/>
      <c r="B149" s="55" t="s">
        <v>135</v>
      </c>
      <c r="C149" s="58">
        <f>C148*C$106</f>
        <v>0</v>
      </c>
      <c r="D149" s="58">
        <f>D148*D$106</f>
        <v>0</v>
      </c>
      <c r="E149" s="58">
        <f>E148*E$106</f>
        <v>0</v>
      </c>
      <c r="F149" s="58">
        <f>F148*F$106</f>
        <v>0</v>
      </c>
      <c r="G149" s="59">
        <f>G148*G$106</f>
        <v>0</v>
      </c>
    </row>
    <row r="150" spans="1:7" x14ac:dyDescent="0.2">
      <c r="A150" s="220"/>
      <c r="B150" s="55" t="s">
        <v>52</v>
      </c>
      <c r="C150" s="58">
        <f>IF(C$91,FV(C$115,C$106,C148,C$144,0),0)</f>
        <v>0</v>
      </c>
      <c r="D150" s="58">
        <f>IF(D$91,FV(D$115,D$106,D148,D$144,0),0)</f>
        <v>0</v>
      </c>
      <c r="E150" s="58">
        <f>IF(E$91,FV(E$115,E$106,E148,E$144,0),0)</f>
        <v>0</v>
      </c>
      <c r="F150" s="58">
        <f>IF(F$91,FV(F$115,F$106,F148,F$144,0),0)</f>
        <v>0</v>
      </c>
      <c r="G150" s="59">
        <f>IF(G$91,FV(G$115,G$106,G148,G$144,0),0)</f>
        <v>0</v>
      </c>
    </row>
    <row r="151" spans="1:7" x14ac:dyDescent="0.2">
      <c r="A151" s="220"/>
      <c r="B151" s="56" t="s">
        <v>20</v>
      </c>
      <c r="C151" s="60">
        <f>IF(C$92,PMT(C$116,C$105-C$106,-C150,0,0),0)</f>
        <v>0</v>
      </c>
      <c r="D151" s="60">
        <f>IF(D$92,PMT(D$116,D$105-D$106,-D150,0,0),0)</f>
        <v>0</v>
      </c>
      <c r="E151" s="60">
        <f>IF(E$92,PMT(E$116,E$105-E$106,-E150,0,0),0)</f>
        <v>0</v>
      </c>
      <c r="F151" s="60">
        <f>IF(F$92,PMT(F$116,F$105-F$106,-F150,0,0),0)</f>
        <v>0</v>
      </c>
      <c r="G151" s="61">
        <f>IF(G$92,PMT(G$116,G$105-G$106,-G150,0,0),0)</f>
        <v>0</v>
      </c>
    </row>
    <row r="152" spans="1:7" x14ac:dyDescent="0.2">
      <c r="A152" s="220"/>
      <c r="B152" s="55" t="s">
        <v>135</v>
      </c>
      <c r="C152" s="58">
        <f>C151*C$107</f>
        <v>0</v>
      </c>
      <c r="D152" s="58">
        <f>D151*D$107</f>
        <v>0</v>
      </c>
      <c r="E152" s="58">
        <f>E151*E$107</f>
        <v>0</v>
      </c>
      <c r="F152" s="58">
        <f>F151*F$107</f>
        <v>0</v>
      </c>
      <c r="G152" s="59">
        <f>G151*G$107</f>
        <v>0</v>
      </c>
    </row>
    <row r="153" spans="1:7" x14ac:dyDescent="0.2">
      <c r="A153" s="220"/>
      <c r="B153" s="62" t="s">
        <v>52</v>
      </c>
      <c r="C153" s="63">
        <f>IF(C$92,FV(C$116,C$107,C151,-C150,0),0)</f>
        <v>0</v>
      </c>
      <c r="D153" s="63">
        <f>IF(D$92,FV(D$116,D$107,D151,-D150,0),0)</f>
        <v>0</v>
      </c>
      <c r="E153" s="63">
        <f>IF(E$92,FV(E$116,E$107,E151,-E150,0),0)</f>
        <v>0</v>
      </c>
      <c r="F153" s="63">
        <f>IF(F$92,FV(F$116,F$107,F151,-F150,0),0)</f>
        <v>0</v>
      </c>
      <c r="G153" s="64">
        <f>IF(G$92,FV(G$116,G$107,G151,-G150,0),0)</f>
        <v>0</v>
      </c>
    </row>
    <row r="154" spans="1:7" x14ac:dyDescent="0.2">
      <c r="A154" s="220"/>
      <c r="B154" s="55" t="s">
        <v>21</v>
      </c>
      <c r="C154" s="58">
        <f>IF(C$93,PMT(C$117,C$105-C$106-C$107,-C153,0,0),0)</f>
        <v>0</v>
      </c>
      <c r="D154" s="58">
        <f>IF(D$93,PMT(D$117,D$105-D$106-D$107,-D153,0,0),0)</f>
        <v>0</v>
      </c>
      <c r="E154" s="58">
        <f>IF(E$93,PMT(E$117,E$105-E$106-E$107,-E153,0,0),0)</f>
        <v>0</v>
      </c>
      <c r="F154" s="58">
        <f>IF(F$93,PMT(F$117,F$105-F$106-F$107,-F153,0,0),0)</f>
        <v>0</v>
      </c>
      <c r="G154" s="59">
        <f>IF(G$93,PMT(G$117,G$105-G$106-G$107,-G153,0,0),0)</f>
        <v>0</v>
      </c>
    </row>
    <row r="155" spans="1:7" x14ac:dyDescent="0.2">
      <c r="A155" s="220"/>
      <c r="B155" s="55" t="s">
        <v>135</v>
      </c>
      <c r="C155" s="58">
        <f>C154*C$108</f>
        <v>0</v>
      </c>
      <c r="D155" s="58">
        <f>D154*D$108</f>
        <v>0</v>
      </c>
      <c r="E155" s="58">
        <f>E154*E$108</f>
        <v>0</v>
      </c>
      <c r="F155" s="58">
        <f>F154*F$108</f>
        <v>0</v>
      </c>
      <c r="G155" s="59">
        <f>G154*G$108</f>
        <v>0</v>
      </c>
    </row>
    <row r="156" spans="1:7" ht="13.5" thickBot="1" x14ac:dyDescent="0.25">
      <c r="A156" s="220"/>
      <c r="B156" s="57" t="s">
        <v>52</v>
      </c>
      <c r="C156" s="65">
        <f>IF(C$93,FV(C$117,C$108,C154,-C153,0),0)</f>
        <v>0</v>
      </c>
      <c r="D156" s="65">
        <f>IF(D$93,FV(D$117,D$108,D154,-D153,0),0)</f>
        <v>0</v>
      </c>
      <c r="E156" s="65">
        <f>IF(E$93,FV(E$117,E$108,E154,-E153,0),0)</f>
        <v>0</v>
      </c>
      <c r="F156" s="65">
        <f>IF(F$93,FV(F$117,F$108,F154,-F153,0),0)</f>
        <v>0</v>
      </c>
      <c r="G156" s="66">
        <f>IF(G$93,FV(G$117,G$108,G154,-G153,0),0)</f>
        <v>0</v>
      </c>
    </row>
    <row r="157" spans="1:7" x14ac:dyDescent="0.2">
      <c r="A157" s="220"/>
      <c r="B157" s="224"/>
      <c r="C157" s="224"/>
      <c r="D157" s="224"/>
      <c r="E157" s="224"/>
      <c r="F157" s="224"/>
      <c r="G157" s="224"/>
    </row>
    <row r="158" spans="1:7" ht="13.5" thickBot="1" x14ac:dyDescent="0.25">
      <c r="A158" s="220"/>
      <c r="B158" s="157" t="s">
        <v>269</v>
      </c>
      <c r="C158" s="224"/>
      <c r="D158" s="224"/>
      <c r="E158" s="224"/>
      <c r="F158" s="224"/>
      <c r="G158" s="224"/>
    </row>
    <row r="159" spans="1:7" x14ac:dyDescent="0.2">
      <c r="A159" s="220"/>
      <c r="B159" s="222"/>
      <c r="C159" s="27" t="s">
        <v>282</v>
      </c>
      <c r="D159" s="27" t="s">
        <v>283</v>
      </c>
      <c r="E159" s="27" t="s">
        <v>284</v>
      </c>
      <c r="F159" s="27" t="s">
        <v>285</v>
      </c>
      <c r="G159" s="28" t="s">
        <v>286</v>
      </c>
    </row>
    <row r="160" spans="1:7" x14ac:dyDescent="0.2">
      <c r="A160" s="220"/>
      <c r="B160" s="55" t="s">
        <v>44</v>
      </c>
      <c r="C160" s="58">
        <f>C$148*C$106+C$151*C$107+C$154*C$108</f>
        <v>0</v>
      </c>
      <c r="D160" s="58">
        <f>D$148*D$106+D$151*D$107+D$154*D$108</f>
        <v>0</v>
      </c>
      <c r="E160" s="58">
        <f>E$148*E$106+E$151*E$107+E$154*E$108</f>
        <v>0</v>
      </c>
      <c r="F160" s="58">
        <f>F$148*F$106+F$151*F$107+F$154*F$108</f>
        <v>0</v>
      </c>
      <c r="G160" s="59">
        <f>G$148*G$106+G$151*G$107+G$154*G$108</f>
        <v>0</v>
      </c>
    </row>
    <row r="161" spans="1:7" ht="13.5" thickBot="1" x14ac:dyDescent="0.25">
      <c r="A161" s="220"/>
      <c r="B161" s="57" t="s">
        <v>247</v>
      </c>
      <c r="C161" s="65">
        <f>IF(C$91,C$144+C160,0)</f>
        <v>0</v>
      </c>
      <c r="D161" s="65">
        <f>IF(D$91,D$144+D160,0)</f>
        <v>0</v>
      </c>
      <c r="E161" s="65">
        <f>IF(E$91,E$144+E160,0)</f>
        <v>0</v>
      </c>
      <c r="F161" s="65">
        <f>IF(F$91,F$144+F160,0)</f>
        <v>0</v>
      </c>
      <c r="G161" s="66">
        <f>IF(G$91,G$144+G160,0)</f>
        <v>0</v>
      </c>
    </row>
    <row r="162" spans="1:7" x14ac:dyDescent="0.2">
      <c r="A162" s="220"/>
      <c r="B162" s="224"/>
      <c r="C162" s="224"/>
      <c r="D162" s="224"/>
      <c r="E162" s="224"/>
      <c r="F162" s="224"/>
      <c r="G162" s="224"/>
    </row>
    <row r="163" spans="1:7" ht="13.5" thickBot="1" x14ac:dyDescent="0.25">
      <c r="A163" s="220"/>
      <c r="B163" s="3" t="s">
        <v>161</v>
      </c>
      <c r="C163" s="224"/>
      <c r="D163" s="224"/>
      <c r="E163" s="224"/>
      <c r="F163" s="224"/>
      <c r="G163" s="224"/>
    </row>
    <row r="164" spans="1:7" x14ac:dyDescent="0.2">
      <c r="A164" s="220"/>
      <c r="B164" s="222"/>
      <c r="C164" s="27" t="s">
        <v>282</v>
      </c>
      <c r="D164" s="27" t="s">
        <v>283</v>
      </c>
      <c r="E164" s="27" t="s">
        <v>284</v>
      </c>
      <c r="F164" s="27" t="s">
        <v>285</v>
      </c>
      <c r="G164" s="28" t="s">
        <v>286</v>
      </c>
    </row>
    <row r="165" spans="1:7" x14ac:dyDescent="0.2">
      <c r="A165" s="220"/>
      <c r="B165" s="55" t="s">
        <v>158</v>
      </c>
      <c r="C165" s="58">
        <f>IF(C$94,C$144/C$124,0)</f>
        <v>0</v>
      </c>
      <c r="D165" s="58">
        <f>IF(D$94,D$144/D$124,0)</f>
        <v>0</v>
      </c>
      <c r="E165" s="58">
        <f>IF(E$94,E$144/E$124,0)</f>
        <v>0</v>
      </c>
      <c r="F165" s="58">
        <f>IF(F$94,F$144/F$124,0)</f>
        <v>0</v>
      </c>
      <c r="G165" s="59">
        <f>IF(G$94,G$144/G$124,0)</f>
        <v>0</v>
      </c>
    </row>
    <row r="166" spans="1:7" ht="13.5" thickBot="1" x14ac:dyDescent="0.25">
      <c r="A166" s="220"/>
      <c r="B166" s="57" t="s">
        <v>159</v>
      </c>
      <c r="C166" s="65">
        <f>IF(C$95,C$144/C$125,0)</f>
        <v>0</v>
      </c>
      <c r="D166" s="65">
        <f>IF(D$95,D$144/D$125,0)</f>
        <v>0</v>
      </c>
      <c r="E166" s="65">
        <f>IF(E$95,E$144/E$125,0)</f>
        <v>0</v>
      </c>
      <c r="F166" s="65">
        <f>IF(F$95,F$144/F$125,0)</f>
        <v>0</v>
      </c>
      <c r="G166" s="66">
        <f>IF(G$95,G$144/G$125,0)</f>
        <v>0</v>
      </c>
    </row>
    <row r="167" spans="1:7" x14ac:dyDescent="0.2">
      <c r="A167" s="220"/>
      <c r="B167" s="224"/>
      <c r="C167" s="224"/>
      <c r="D167" s="224"/>
      <c r="E167" s="224"/>
      <c r="F167" s="224"/>
      <c r="G167" s="224"/>
    </row>
    <row r="168" spans="1:7" ht="13.5" thickBot="1" x14ac:dyDescent="0.25">
      <c r="A168" s="220"/>
      <c r="B168" s="157" t="s">
        <v>264</v>
      </c>
      <c r="C168" s="224"/>
      <c r="D168" s="224"/>
      <c r="E168" s="224"/>
      <c r="F168" s="224"/>
      <c r="G168" s="224"/>
    </row>
    <row r="169" spans="1:7" x14ac:dyDescent="0.2">
      <c r="A169" s="220"/>
      <c r="B169" s="222"/>
      <c r="C169" s="27" t="s">
        <v>282</v>
      </c>
      <c r="D169" s="27" t="s">
        <v>283</v>
      </c>
      <c r="E169" s="27" t="s">
        <v>284</v>
      </c>
      <c r="F169" s="27" t="s">
        <v>285</v>
      </c>
      <c r="G169" s="28" t="s">
        <v>286</v>
      </c>
    </row>
    <row r="170" spans="1:7" x14ac:dyDescent="0.2">
      <c r="A170" s="220"/>
      <c r="B170" s="55" t="s">
        <v>144</v>
      </c>
      <c r="C170" s="58">
        <f>IF(C$93,PV(C$117,C$108,-C$101,0,0),0)</f>
        <v>0</v>
      </c>
      <c r="D170" s="58">
        <f>IF(D$93,PV(D$117,D$108,-D$101,0,0),0)</f>
        <v>0</v>
      </c>
      <c r="E170" s="58">
        <f>IF(E$93,PV(E$117,E$108,-E$101,0,0),0)</f>
        <v>0</v>
      </c>
      <c r="F170" s="58">
        <f>IF(F$93,PV(F$117,F$108,-F$101,0,0),0)</f>
        <v>0</v>
      </c>
      <c r="G170" s="59">
        <f>IF(G$93,PV(G$117,G$108,-G$101,0,0),0)</f>
        <v>0</v>
      </c>
    </row>
    <row r="171" spans="1:7" x14ac:dyDescent="0.2">
      <c r="A171" s="220"/>
      <c r="B171" s="55" t="s">
        <v>145</v>
      </c>
      <c r="C171" s="58">
        <f>IF(C$92,PV(C$116,C$107,-C$101,-C170,0),0)</f>
        <v>0</v>
      </c>
      <c r="D171" s="58">
        <f>IF(D$92,PV(D$116,D$107,-D$101,-D170,0),0)</f>
        <v>0</v>
      </c>
      <c r="E171" s="58">
        <f>IF(E$92,PV(E$116,E$107,-E$101,-E170,0),0)</f>
        <v>0</v>
      </c>
      <c r="F171" s="58">
        <f>IF(F$92,PV(F$116,F$107,-F$101,-F170,0),0)</f>
        <v>0</v>
      </c>
      <c r="G171" s="59">
        <f>IF(G$92,PV(G$116,G$107,-G$101,-G170,0),0)</f>
        <v>0</v>
      </c>
    </row>
    <row r="172" spans="1:7" ht="13.5" thickBot="1" x14ac:dyDescent="0.25">
      <c r="A172" s="220"/>
      <c r="B172" s="57" t="s">
        <v>265</v>
      </c>
      <c r="C172" s="219">
        <f>IF(C$91,PV(C$115,C$106,-C$101,-C171,0),0)</f>
        <v>0</v>
      </c>
      <c r="D172" s="65">
        <f>IF(D$91,PV(D$115,D$106,-D$101,-D171,0),0)</f>
        <v>0</v>
      </c>
      <c r="E172" s="65">
        <f>IF(E$91,PV(E$115,E$106,-E$101,-E171,0),0)</f>
        <v>0</v>
      </c>
      <c r="F172" s="65">
        <f>IF(F$91,PV(F$115,F$106,-F$101,-F171,0),0)</f>
        <v>0</v>
      </c>
      <c r="G172" s="66">
        <f>IF(G$91,PV(G$115,G$106,-G$101,-G171,0),0)</f>
        <v>0</v>
      </c>
    </row>
    <row r="173" spans="1:7" x14ac:dyDescent="0.2">
      <c r="A173" s="220"/>
      <c r="B173" s="224"/>
      <c r="C173" s="224"/>
      <c r="D173" s="224"/>
      <c r="E173" s="224"/>
      <c r="F173" s="224"/>
      <c r="G173" s="224"/>
    </row>
    <row r="174" spans="1:7" ht="13.5" thickBot="1" x14ac:dyDescent="0.25">
      <c r="A174" s="220"/>
      <c r="B174" s="3" t="s">
        <v>147</v>
      </c>
      <c r="C174" s="224"/>
      <c r="D174" s="224"/>
      <c r="E174" s="224"/>
      <c r="F174" s="224"/>
      <c r="G174" s="224"/>
    </row>
    <row r="175" spans="1:7" x14ac:dyDescent="0.2">
      <c r="A175" s="220"/>
      <c r="B175" s="222"/>
      <c r="C175" s="215" t="s">
        <v>282</v>
      </c>
      <c r="D175" s="215" t="s">
        <v>283</v>
      </c>
      <c r="E175" s="215" t="s">
        <v>284</v>
      </c>
      <c r="F175" s="215" t="s">
        <v>285</v>
      </c>
      <c r="G175" s="216" t="s">
        <v>286</v>
      </c>
    </row>
    <row r="176" spans="1:7" x14ac:dyDescent="0.2">
      <c r="A176" s="220"/>
      <c r="B176" s="55" t="s">
        <v>148</v>
      </c>
      <c r="C176" s="58">
        <f>-C$106*C$101</f>
        <v>0</v>
      </c>
      <c r="D176" s="58">
        <f>-D$106*D$101</f>
        <v>0</v>
      </c>
      <c r="E176" s="58">
        <f>-E$106*E$101</f>
        <v>0</v>
      </c>
      <c r="F176" s="58">
        <f>-F$106*F$101</f>
        <v>0</v>
      </c>
      <c r="G176" s="59">
        <f>-G$106*G$101</f>
        <v>0</v>
      </c>
    </row>
    <row r="177" spans="1:7" x14ac:dyDescent="0.2">
      <c r="A177" s="220"/>
      <c r="B177" s="55" t="s">
        <v>149</v>
      </c>
      <c r="C177" s="58">
        <f>-C$107*C$101</f>
        <v>0</v>
      </c>
      <c r="D177" s="58">
        <f>-D$107*D$101</f>
        <v>0</v>
      </c>
      <c r="E177" s="58">
        <f>-E$107*E$101</f>
        <v>0</v>
      </c>
      <c r="F177" s="58">
        <f>-F$107*F$101</f>
        <v>0</v>
      </c>
      <c r="G177" s="59">
        <f>-G$107*G$101</f>
        <v>0</v>
      </c>
    </row>
    <row r="178" spans="1:7" ht="13.5" thickBot="1" x14ac:dyDescent="0.25">
      <c r="A178" s="220"/>
      <c r="B178" s="57" t="s">
        <v>150</v>
      </c>
      <c r="C178" s="65">
        <f>-C$108*C$101</f>
        <v>0</v>
      </c>
      <c r="D178" s="65">
        <f>-D$108*D$101</f>
        <v>0</v>
      </c>
      <c r="E178" s="65">
        <f>-E$108*E$101</f>
        <v>0</v>
      </c>
      <c r="F178" s="65">
        <f>-F$108*F$101</f>
        <v>0</v>
      </c>
      <c r="G178" s="66">
        <f>-G$108*G$101</f>
        <v>0</v>
      </c>
    </row>
    <row r="179" spans="1:7" x14ac:dyDescent="0.2">
      <c r="A179" s="220"/>
      <c r="B179" s="224"/>
      <c r="C179" s="224"/>
      <c r="D179" s="224"/>
      <c r="E179" s="224"/>
      <c r="F179" s="224"/>
      <c r="G179" s="224"/>
    </row>
    <row r="180" spans="1:7" ht="13.5" thickBot="1" x14ac:dyDescent="0.25">
      <c r="A180" s="220"/>
      <c r="B180" s="157" t="s">
        <v>240</v>
      </c>
      <c r="C180" s="224"/>
      <c r="D180" s="224"/>
      <c r="E180" s="224"/>
      <c r="F180" s="224"/>
      <c r="G180" s="224"/>
    </row>
    <row r="181" spans="1:7" x14ac:dyDescent="0.2">
      <c r="A181" s="220"/>
      <c r="B181" s="222"/>
      <c r="C181" s="27" t="s">
        <v>282</v>
      </c>
      <c r="D181" s="27" t="s">
        <v>283</v>
      </c>
      <c r="E181" s="27" t="s">
        <v>284</v>
      </c>
      <c r="F181" s="27" t="s">
        <v>285</v>
      </c>
      <c r="G181" s="28" t="s">
        <v>286</v>
      </c>
    </row>
    <row r="182" spans="1:7" x14ac:dyDescent="0.2">
      <c r="A182" s="220"/>
      <c r="B182" s="55" t="s">
        <v>44</v>
      </c>
      <c r="C182" s="58">
        <f>-C$105*C$101</f>
        <v>0</v>
      </c>
      <c r="D182" s="58">
        <f>-D$105*D$101</f>
        <v>0</v>
      </c>
      <c r="E182" s="58">
        <f>-E$105*E$101</f>
        <v>0</v>
      </c>
      <c r="F182" s="58">
        <f>-F$105*F$101</f>
        <v>0</v>
      </c>
      <c r="G182" s="59">
        <f>-G$105*G$101</f>
        <v>0</v>
      </c>
    </row>
    <row r="183" spans="1:7" ht="13.5" thickBot="1" x14ac:dyDescent="0.25">
      <c r="A183" s="220"/>
      <c r="B183" s="57" t="s">
        <v>247</v>
      </c>
      <c r="C183" s="65">
        <f>IF(C$91,C$172+C182,0)</f>
        <v>0</v>
      </c>
      <c r="D183" s="65">
        <f>IF(D$91,D$172+D182,0)</f>
        <v>0</v>
      </c>
      <c r="E183" s="65">
        <f>IF(E$91,E$172+E182,0)</f>
        <v>0</v>
      </c>
      <c r="F183" s="65">
        <f>IF(F$91,F$172+F182,0)</f>
        <v>0</v>
      </c>
      <c r="G183" s="66">
        <f>IF(G$91,G$172+G182,0)</f>
        <v>0</v>
      </c>
    </row>
    <row r="184" spans="1:7" x14ac:dyDescent="0.2">
      <c r="A184" s="220"/>
      <c r="B184" s="224"/>
      <c r="C184" s="224"/>
      <c r="D184" s="224"/>
      <c r="E184" s="224"/>
      <c r="F184" s="224"/>
      <c r="G184" s="224"/>
    </row>
    <row r="185" spans="1:7" ht="13.5" thickBot="1" x14ac:dyDescent="0.25">
      <c r="A185" s="220"/>
      <c r="B185" s="3" t="s">
        <v>160</v>
      </c>
      <c r="C185" s="224"/>
      <c r="D185" s="224"/>
      <c r="E185" s="224"/>
      <c r="F185" s="224"/>
      <c r="G185" s="224"/>
    </row>
    <row r="186" spans="1:7" x14ac:dyDescent="0.2">
      <c r="A186" s="220"/>
      <c r="B186" s="222"/>
      <c r="C186" s="27" t="s">
        <v>282</v>
      </c>
      <c r="D186" s="27" t="s">
        <v>283</v>
      </c>
      <c r="E186" s="27" t="s">
        <v>284</v>
      </c>
      <c r="F186" s="27" t="s">
        <v>285</v>
      </c>
      <c r="G186" s="28" t="s">
        <v>286</v>
      </c>
    </row>
    <row r="187" spans="1:7" x14ac:dyDescent="0.2">
      <c r="A187" s="220"/>
      <c r="B187" s="55" t="s">
        <v>158</v>
      </c>
      <c r="C187" s="58">
        <f>IF(C$94,C$172/C$124,0)</f>
        <v>0</v>
      </c>
      <c r="D187" s="58">
        <f>IF(D$94,D$172/D$124,0)</f>
        <v>0</v>
      </c>
      <c r="E187" s="58">
        <f>IF(E$94,E$172/E$124,0)</f>
        <v>0</v>
      </c>
      <c r="F187" s="58">
        <f>IF(F$94,F$172/F$124,0)</f>
        <v>0</v>
      </c>
      <c r="G187" s="59">
        <f>IF(G$94,G$172/G$124,0)</f>
        <v>0</v>
      </c>
    </row>
    <row r="188" spans="1:7" ht="13.5" thickBot="1" x14ac:dyDescent="0.25">
      <c r="A188" s="220"/>
      <c r="B188" s="57" t="s">
        <v>159</v>
      </c>
      <c r="C188" s="65">
        <f>IF(C$95,C$172/C$125,0)</f>
        <v>0</v>
      </c>
      <c r="D188" s="65">
        <f>IF(D$95,D$172/D$125,0)</f>
        <v>0</v>
      </c>
      <c r="E188" s="65">
        <f>IF(E$95,E$172/E$125,0)</f>
        <v>0</v>
      </c>
      <c r="F188" s="65">
        <f>IF(F$95,F$172/F$125,0)</f>
        <v>0</v>
      </c>
      <c r="G188" s="66">
        <f>IF(G$95,G$172/G$125,0)</f>
        <v>0</v>
      </c>
    </row>
    <row r="190" spans="1:7" ht="20.100000000000001" customHeight="1" x14ac:dyDescent="0.2">
      <c r="B190" s="156" t="s">
        <v>261</v>
      </c>
      <c r="C190" s="155"/>
      <c r="D190" s="155"/>
      <c r="E190" s="155"/>
      <c r="F190" s="155"/>
      <c r="G190" s="155"/>
    </row>
  </sheetData>
  <phoneticPr fontId="2" type="noConversion"/>
  <conditionalFormatting sqref="C19:G27">
    <cfRule type="expression" dxfId="24" priority="1" stopIfTrue="1">
      <formula>C7</formula>
    </cfRule>
  </conditionalFormatting>
  <conditionalFormatting sqref="C43:G51">
    <cfRule type="expression" dxfId="23" priority="2" stopIfTrue="1">
      <formula>C7</formula>
    </cfRule>
    <cfRule type="expression" dxfId="22" priority="3" stopIfTrue="1">
      <formula>C31</formula>
    </cfRule>
    <cfRule type="expression" dxfId="21" priority="4" stopIfTrue="1">
      <formula>NOT(C31)</formula>
    </cfRule>
  </conditionalFormatting>
  <conditionalFormatting sqref="C79:G87 C67:G75 C55:G63 C91:G95">
    <cfRule type="expression" dxfId="20" priority="5" stopIfTrue="1">
      <formula>C55</formula>
    </cfRule>
  </conditionalFormatting>
  <conditionalFormatting sqref="C31:G39">
    <cfRule type="expression" dxfId="19" priority="6" stopIfTrue="1">
      <formula>C31</formula>
    </cfRule>
    <cfRule type="expression" dxfId="18" priority="7" stopIfTrue="1">
      <formula>NOT(C31)</formula>
    </cfRule>
  </conditionalFormatting>
  <conditionalFormatting sqref="C7:G15">
    <cfRule type="expression" dxfId="17" priority="8" stopIfTrue="1">
      <formula>C7</formula>
    </cfRule>
  </conditionalFormatting>
  <pageMargins left="0.74803149606299213" right="0.74803149606299213" top="0.98425196850393704" bottom="0.98425196850393704" header="0.51181102362204722" footer="0.51181102362204722"/>
  <pageSetup paperSize="9" scale="64" fitToHeight="0" orientation="portrait" horizontalDpi="0" verticalDpi="0" r:id="rId1"/>
  <headerFooter alignWithMargins="0"/>
  <rowBreaks count="2" manualBreakCount="2">
    <brk id="39" max="16383" man="1"/>
    <brk id="7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PaymentCalculator">
    <pageSetUpPr autoPageBreaks="0" fitToPage="1"/>
  </sheetPr>
  <dimension ref="A1:W68"/>
  <sheetViews>
    <sheetView showGridLines="0" showRowColHeaders="0" topLeftCell="A32" zoomScaleNormal="100" workbookViewId="0">
      <pane ySplit="5" topLeftCell="A37" activePane="bottomLeft" state="frozen"/>
      <selection activeCell="I32" sqref="I32"/>
      <selection pane="bottomLeft" activeCell="N40" sqref="N40"/>
    </sheetView>
  </sheetViews>
  <sheetFormatPr defaultRowHeight="12.75" x14ac:dyDescent="0.2"/>
  <cols>
    <col min="1" max="1" width="2.7109375" hidden="1" customWidth="1"/>
    <col min="2" max="2" width="45.7109375" hidden="1" customWidth="1"/>
    <col min="3" max="7" width="12.7109375" hidden="1" customWidth="1"/>
    <col min="8" max="8" width="1.7109375" hidden="1" customWidth="1"/>
    <col min="9" max="9" width="0.140625" customWidth="1"/>
    <col min="10" max="10" width="1.7109375" customWidth="1"/>
    <col min="11" max="11" width="1.28515625" customWidth="1"/>
    <col min="12" max="13" width="15.7109375" customWidth="1"/>
    <col min="14" max="14" width="13.7109375" customWidth="1"/>
    <col min="15" max="15" width="1.28515625" customWidth="1"/>
    <col min="16" max="16" width="13.7109375" customWidth="1"/>
    <col min="17" max="17" width="1.28515625" customWidth="1"/>
    <col min="18" max="18" width="13.7109375" customWidth="1"/>
    <col min="19" max="19" width="1.28515625" customWidth="1"/>
    <col min="20" max="20" width="13.7109375" customWidth="1"/>
    <col min="21" max="21" width="1.28515625" customWidth="1"/>
    <col min="22" max="22" width="13.7109375" customWidth="1"/>
    <col min="23" max="23" width="1.28515625" customWidth="1"/>
  </cols>
  <sheetData>
    <row r="1" spans="1:23" hidden="1" x14ac:dyDescent="0.2">
      <c r="A1" s="240" t="s">
        <v>0</v>
      </c>
      <c r="B1" s="118" t="s">
        <v>0</v>
      </c>
      <c r="C1" s="118" t="s">
        <v>0</v>
      </c>
      <c r="D1" s="118" t="s">
        <v>0</v>
      </c>
      <c r="E1" s="118" t="s">
        <v>0</v>
      </c>
      <c r="F1" s="118" t="s">
        <v>0</v>
      </c>
      <c r="G1" s="118" t="s">
        <v>0</v>
      </c>
      <c r="H1" t="s">
        <v>0</v>
      </c>
      <c r="J1" s="118"/>
      <c r="K1" s="118"/>
      <c r="L1" s="118"/>
      <c r="M1" s="118"/>
      <c r="N1" s="118"/>
      <c r="O1" s="118"/>
      <c r="P1" s="118"/>
      <c r="Q1" s="118"/>
      <c r="R1" s="118"/>
      <c r="S1" s="118"/>
      <c r="T1" s="118"/>
      <c r="U1" s="118"/>
      <c r="V1" s="118"/>
      <c r="W1" s="118"/>
    </row>
    <row r="2" spans="1:23" hidden="1" x14ac:dyDescent="0.2">
      <c r="A2" s="240" t="s">
        <v>0</v>
      </c>
      <c r="B2" s="241" t="s">
        <v>119</v>
      </c>
      <c r="C2" s="194">
        <v>1</v>
      </c>
      <c r="D2" s="118"/>
      <c r="E2" s="118"/>
      <c r="F2" s="118"/>
      <c r="G2" s="118"/>
      <c r="J2" s="118"/>
      <c r="K2" s="118"/>
      <c r="L2" s="118"/>
      <c r="M2" s="118"/>
      <c r="N2" s="118"/>
      <c r="O2" s="118"/>
      <c r="P2" s="118"/>
      <c r="Q2" s="118"/>
      <c r="R2" s="118"/>
      <c r="S2" s="118"/>
      <c r="T2" s="118"/>
      <c r="U2" s="118"/>
      <c r="V2" s="118"/>
      <c r="W2" s="118"/>
    </row>
    <row r="3" spans="1:23" hidden="1" x14ac:dyDescent="0.2">
      <c r="A3" s="240" t="s">
        <v>0</v>
      </c>
      <c r="B3" s="118"/>
      <c r="C3" s="118"/>
      <c r="D3" s="118"/>
      <c r="E3" s="118"/>
      <c r="F3" s="118"/>
      <c r="G3" s="118"/>
      <c r="J3" s="118"/>
      <c r="K3" s="118"/>
      <c r="L3" s="118"/>
      <c r="M3" s="118"/>
      <c r="N3" s="118"/>
      <c r="O3" s="118"/>
      <c r="P3" s="118"/>
      <c r="Q3" s="118"/>
      <c r="R3" s="118"/>
      <c r="S3" s="118"/>
      <c r="T3" s="118"/>
      <c r="U3" s="118"/>
      <c r="V3" s="118"/>
      <c r="W3" s="118"/>
    </row>
    <row r="4" spans="1:23" ht="12.75" hidden="1" customHeight="1" thickBot="1" x14ac:dyDescent="0.25">
      <c r="A4" s="189" t="s">
        <v>0</v>
      </c>
      <c r="B4" s="119" t="s">
        <v>271</v>
      </c>
      <c r="C4" s="117"/>
      <c r="D4" s="117"/>
      <c r="E4" s="117"/>
      <c r="F4" s="117"/>
      <c r="G4" s="117"/>
      <c r="J4" s="118"/>
      <c r="K4" s="118"/>
      <c r="L4" s="118"/>
      <c r="M4" s="118"/>
      <c r="N4" s="118"/>
      <c r="O4" s="118"/>
      <c r="P4" s="118"/>
      <c r="Q4" s="118"/>
      <c r="R4" s="118"/>
      <c r="S4" s="118"/>
      <c r="T4" s="118"/>
      <c r="U4" s="118"/>
      <c r="V4" s="118"/>
      <c r="W4" s="118"/>
    </row>
    <row r="5" spans="1:23" ht="12.75" hidden="1" customHeight="1" x14ac:dyDescent="0.2">
      <c r="A5" s="189" t="s">
        <v>0</v>
      </c>
      <c r="B5" s="120"/>
      <c r="C5" s="121" t="s">
        <v>282</v>
      </c>
      <c r="D5" s="121" t="s">
        <v>283</v>
      </c>
      <c r="E5" s="121" t="s">
        <v>284</v>
      </c>
      <c r="F5" s="121" t="s">
        <v>285</v>
      </c>
      <c r="G5" s="122" t="s">
        <v>286</v>
      </c>
      <c r="J5" s="118"/>
      <c r="K5" s="118"/>
      <c r="L5" s="118"/>
      <c r="M5" s="118"/>
      <c r="N5" s="118"/>
      <c r="O5" s="118"/>
      <c r="P5" s="118"/>
      <c r="Q5" s="118"/>
      <c r="R5" s="118"/>
      <c r="S5" s="118"/>
      <c r="T5" s="118"/>
      <c r="U5" s="118"/>
      <c r="V5" s="118"/>
      <c r="W5" s="118"/>
    </row>
    <row r="6" spans="1:23" ht="12.75" hidden="1" customHeight="1" x14ac:dyDescent="0.2">
      <c r="A6" s="189" t="s">
        <v>0</v>
      </c>
      <c r="B6" s="190" t="s">
        <v>112</v>
      </c>
      <c r="C6" s="123" t="b">
        <f>PaymentCalculatorCalc!C$77</f>
        <v>0</v>
      </c>
      <c r="D6" s="123" t="b">
        <f>PaymentCalculatorCalc!D$77</f>
        <v>0</v>
      </c>
      <c r="E6" s="123" t="b">
        <f>PaymentCalculatorCalc!E$77</f>
        <v>0</v>
      </c>
      <c r="F6" s="123" t="b">
        <f>PaymentCalculatorCalc!F$77</f>
        <v>0</v>
      </c>
      <c r="G6" s="124" t="b">
        <f>PaymentCalculatorCalc!G$77</f>
        <v>0</v>
      </c>
      <c r="J6" s="118"/>
      <c r="K6" s="118"/>
      <c r="L6" s="118"/>
      <c r="M6" s="118"/>
      <c r="N6" s="118"/>
      <c r="O6" s="118"/>
      <c r="P6" s="118"/>
      <c r="Q6" s="118"/>
      <c r="R6" s="118"/>
      <c r="S6" s="118"/>
      <c r="T6" s="118"/>
      <c r="U6" s="118"/>
      <c r="V6" s="118"/>
      <c r="W6" s="118"/>
    </row>
    <row r="7" spans="1:23" ht="12.75" hidden="1" customHeight="1" x14ac:dyDescent="0.2">
      <c r="A7" s="189" t="s">
        <v>0</v>
      </c>
      <c r="B7" s="190" t="s">
        <v>113</v>
      </c>
      <c r="C7" s="123" t="b">
        <f>PaymentCalculatorCalc!C$78</f>
        <v>0</v>
      </c>
      <c r="D7" s="123" t="b">
        <f>PaymentCalculatorCalc!D$78</f>
        <v>0</v>
      </c>
      <c r="E7" s="123" t="b">
        <f>PaymentCalculatorCalc!E$78</f>
        <v>0</v>
      </c>
      <c r="F7" s="123" t="b">
        <f>PaymentCalculatorCalc!F$78</f>
        <v>0</v>
      </c>
      <c r="G7" s="124" t="b">
        <f>PaymentCalculatorCalc!G$78</f>
        <v>0</v>
      </c>
      <c r="J7" s="118"/>
      <c r="K7" s="118"/>
      <c r="L7" s="118"/>
      <c r="M7" s="118"/>
      <c r="N7" s="118"/>
      <c r="O7" s="118"/>
      <c r="P7" s="118"/>
      <c r="Q7" s="118"/>
      <c r="R7" s="118"/>
      <c r="S7" s="118"/>
      <c r="T7" s="118"/>
      <c r="U7" s="118"/>
      <c r="V7" s="118"/>
      <c r="W7" s="118"/>
    </row>
    <row r="8" spans="1:23" ht="12.75" hidden="1" customHeight="1" thickBot="1" x14ac:dyDescent="0.25">
      <c r="A8" s="189" t="s">
        <v>0</v>
      </c>
      <c r="B8" s="191" t="s">
        <v>114</v>
      </c>
      <c r="C8" s="211" t="b">
        <f>PaymentCalculatorCalc!C$79</f>
        <v>0</v>
      </c>
      <c r="D8" s="211" t="b">
        <f>PaymentCalculatorCalc!D$79</f>
        <v>0</v>
      </c>
      <c r="E8" s="211" t="b">
        <f>PaymentCalculatorCalc!E$79</f>
        <v>0</v>
      </c>
      <c r="F8" s="211" t="b">
        <f>PaymentCalculatorCalc!F$79</f>
        <v>0</v>
      </c>
      <c r="G8" s="212" t="b">
        <f>PaymentCalculatorCalc!G$79</f>
        <v>0</v>
      </c>
      <c r="J8" s="118"/>
      <c r="K8" s="118"/>
      <c r="L8" s="118"/>
      <c r="M8" s="118"/>
      <c r="N8" s="118"/>
      <c r="O8" s="118"/>
      <c r="P8" s="118"/>
      <c r="Q8" s="118"/>
      <c r="R8" s="118"/>
      <c r="S8" s="118"/>
      <c r="T8" s="118"/>
      <c r="U8" s="118"/>
      <c r="V8" s="118"/>
      <c r="W8" s="118"/>
    </row>
    <row r="9" spans="1:23" ht="12.75" hidden="1" customHeight="1" x14ac:dyDescent="0.2">
      <c r="A9" s="189" t="s">
        <v>0</v>
      </c>
      <c r="B9" s="117"/>
      <c r="C9" s="117"/>
      <c r="D9" s="117"/>
      <c r="E9" s="117"/>
      <c r="F9" s="117"/>
      <c r="G9" s="117"/>
      <c r="J9" s="118"/>
      <c r="K9" s="118"/>
      <c r="L9" s="118"/>
      <c r="M9" s="118"/>
      <c r="N9" s="118"/>
      <c r="O9" s="118"/>
      <c r="P9" s="118"/>
      <c r="Q9" s="118"/>
      <c r="R9" s="118"/>
      <c r="S9" s="118"/>
      <c r="T9" s="118"/>
      <c r="U9" s="118"/>
      <c r="V9" s="118"/>
      <c r="W9" s="118"/>
    </row>
    <row r="10" spans="1:23" ht="15" hidden="1" customHeight="1" x14ac:dyDescent="0.2">
      <c r="A10" s="240" t="s">
        <v>0</v>
      </c>
      <c r="B10" s="242" t="s">
        <v>272</v>
      </c>
      <c r="C10" s="243"/>
      <c r="D10" s="243"/>
      <c r="E10" s="243"/>
      <c r="F10" s="243"/>
      <c r="G10" s="243"/>
      <c r="J10" s="118"/>
      <c r="K10" s="118"/>
      <c r="L10" s="118"/>
      <c r="M10" s="118"/>
      <c r="N10" s="118"/>
      <c r="O10" s="118"/>
      <c r="P10" s="118"/>
      <c r="Q10" s="118"/>
      <c r="R10" s="118"/>
      <c r="S10" s="118"/>
      <c r="T10" s="118"/>
      <c r="U10" s="118"/>
      <c r="V10" s="118"/>
      <c r="W10" s="118"/>
    </row>
    <row r="11" spans="1:23" ht="12.75" hidden="1" customHeight="1" x14ac:dyDescent="0.2">
      <c r="A11" s="240" t="s">
        <v>0</v>
      </c>
      <c r="B11" s="244"/>
      <c r="C11" s="244"/>
      <c r="D11" s="244"/>
      <c r="E11" s="244"/>
      <c r="F11" s="244"/>
      <c r="G11" s="244"/>
      <c r="J11" s="118"/>
      <c r="K11" s="118"/>
      <c r="L11" s="118"/>
      <c r="M11" s="118"/>
      <c r="N11" s="118"/>
      <c r="O11" s="118"/>
      <c r="P11" s="118"/>
      <c r="Q11" s="118"/>
      <c r="R11" s="118"/>
      <c r="S11" s="118"/>
      <c r="T11" s="118"/>
      <c r="U11" s="118"/>
      <c r="V11" s="118"/>
      <c r="W11" s="118"/>
    </row>
    <row r="12" spans="1:23" ht="12.75" hidden="1" customHeight="1" thickBot="1" x14ac:dyDescent="0.25">
      <c r="A12" s="189" t="s">
        <v>0</v>
      </c>
      <c r="B12" s="119" t="s">
        <v>136</v>
      </c>
      <c r="C12" s="117"/>
      <c r="D12" s="117"/>
      <c r="E12" s="117"/>
      <c r="F12" s="117"/>
      <c r="G12" s="117"/>
      <c r="J12" s="118"/>
      <c r="K12" s="118"/>
      <c r="L12" s="118"/>
      <c r="M12" s="118"/>
      <c r="N12" s="118"/>
      <c r="O12" s="118"/>
      <c r="P12" s="118"/>
      <c r="Q12" s="118"/>
      <c r="R12" s="118"/>
      <c r="S12" s="118"/>
      <c r="T12" s="118"/>
      <c r="U12" s="118"/>
      <c r="V12" s="118"/>
      <c r="W12" s="118"/>
    </row>
    <row r="13" spans="1:23" ht="12.75" hidden="1" customHeight="1" x14ac:dyDescent="0.2">
      <c r="A13" s="189" t="s">
        <v>0</v>
      </c>
      <c r="B13" s="120"/>
      <c r="C13" s="121" t="s">
        <v>282</v>
      </c>
      <c r="D13" s="121" t="s">
        <v>283</v>
      </c>
      <c r="E13" s="121" t="s">
        <v>284</v>
      </c>
      <c r="F13" s="121" t="s">
        <v>285</v>
      </c>
      <c r="G13" s="122" t="s">
        <v>286</v>
      </c>
      <c r="J13" s="118"/>
      <c r="K13" s="118"/>
      <c r="L13" s="118"/>
      <c r="M13" s="118"/>
      <c r="N13" s="118"/>
      <c r="O13" s="118"/>
      <c r="P13" s="118"/>
      <c r="Q13" s="118"/>
      <c r="R13" s="118"/>
      <c r="S13" s="118"/>
      <c r="T13" s="118"/>
      <c r="U13" s="118"/>
      <c r="V13" s="118"/>
      <c r="W13" s="118"/>
    </row>
    <row r="14" spans="1:23" ht="12.75" hidden="1" customHeight="1" x14ac:dyDescent="0.2">
      <c r="A14" s="189" t="s">
        <v>0</v>
      </c>
      <c r="B14" s="190" t="s">
        <v>22</v>
      </c>
      <c r="C14" s="125" t="str">
        <f>IF(C$6,IF(inpOptMortgageType=1,-PaymentCalculatorCalc!C$110,-PaymentCalculatorCalc!C$122),"")</f>
        <v/>
      </c>
      <c r="D14" s="125" t="str">
        <f>IF(D$6,IF(inpOptMortgageType=1,-PaymentCalculatorCalc!D$110,-PaymentCalculatorCalc!D$122),"")</f>
        <v/>
      </c>
      <c r="E14" s="125" t="str">
        <f>IF(E$6,IF(inpOptMortgageType=1,-PaymentCalculatorCalc!E$110,-PaymentCalculatorCalc!E$122),"")</f>
        <v/>
      </c>
      <c r="F14" s="125" t="str">
        <f>IF(F$6,IF(inpOptMortgageType=1,-PaymentCalculatorCalc!F$110,-PaymentCalculatorCalc!F$122),"")</f>
        <v/>
      </c>
      <c r="G14" s="126" t="str">
        <f>IF(G$6,IF(inpOptMortgageType=1,-PaymentCalculatorCalc!G$110,-PaymentCalculatorCalc!G$122),"")</f>
        <v/>
      </c>
      <c r="J14" s="118"/>
      <c r="K14" s="118"/>
      <c r="L14" s="118"/>
      <c r="M14" s="118"/>
      <c r="N14" s="118"/>
      <c r="O14" s="118"/>
      <c r="P14" s="118"/>
      <c r="Q14" s="118"/>
      <c r="R14" s="118"/>
      <c r="S14" s="118"/>
      <c r="T14" s="118"/>
      <c r="U14" s="118"/>
      <c r="V14" s="118"/>
      <c r="W14" s="118"/>
    </row>
    <row r="15" spans="1:23" ht="12.75" hidden="1" customHeight="1" x14ac:dyDescent="0.2">
      <c r="A15" s="189" t="s">
        <v>0</v>
      </c>
      <c r="B15" s="190" t="s">
        <v>116</v>
      </c>
      <c r="C15" s="125" t="str">
        <f>IF(C$6,IF(inpOptMortgageType=1,-PaymentCalculatorCalc!C$111,-PaymentCalculatorCalc!C$123),"")</f>
        <v/>
      </c>
      <c r="D15" s="125" t="str">
        <f>IF(D$6,IF(inpOptMortgageType=1,-PaymentCalculatorCalc!D$111,-PaymentCalculatorCalc!D$123),"")</f>
        <v/>
      </c>
      <c r="E15" s="125" t="str">
        <f>IF(E$6,IF(inpOptMortgageType=1,-PaymentCalculatorCalc!E$111,-PaymentCalculatorCalc!E$123),"")</f>
        <v/>
      </c>
      <c r="F15" s="125" t="str">
        <f>IF(F$6,IF(inpOptMortgageType=1,-PaymentCalculatorCalc!F$111,-PaymentCalculatorCalc!F$123),"")</f>
        <v/>
      </c>
      <c r="G15" s="126" t="str">
        <f>IF(G$6,IF(inpOptMortgageType=1,-PaymentCalculatorCalc!G$111,-PaymentCalculatorCalc!G$123),"")</f>
        <v/>
      </c>
      <c r="J15" s="118"/>
      <c r="K15" s="118"/>
      <c r="L15" s="118"/>
      <c r="M15" s="118"/>
      <c r="N15" s="118"/>
      <c r="O15" s="118"/>
      <c r="P15" s="118"/>
      <c r="Q15" s="118"/>
      <c r="R15" s="118"/>
      <c r="S15" s="118"/>
      <c r="T15" s="118"/>
      <c r="U15" s="118"/>
      <c r="V15" s="118"/>
      <c r="W15" s="118"/>
    </row>
    <row r="16" spans="1:23" ht="12.75" hidden="1" customHeight="1" x14ac:dyDescent="0.2">
      <c r="A16" s="189" t="s">
        <v>0</v>
      </c>
      <c r="B16" s="190" t="s">
        <v>52</v>
      </c>
      <c r="C16" s="125" t="str">
        <f>IF(C$6,IF(inpOptMortgageType=1,-PaymentCalculatorCalc!C$112,-PaymentCalculatorCalc!C$128),"")</f>
        <v/>
      </c>
      <c r="D16" s="125" t="str">
        <f>IF(D$6,IF(inpOptMortgageType=1,-PaymentCalculatorCalc!D$112,-PaymentCalculatorCalc!D$128),"")</f>
        <v/>
      </c>
      <c r="E16" s="125" t="str">
        <f>IF(E$6,IF(inpOptMortgageType=1,-PaymentCalculatorCalc!E$112,-PaymentCalculatorCalc!E$128),"")</f>
        <v/>
      </c>
      <c r="F16" s="125" t="str">
        <f>IF(F$6,IF(inpOptMortgageType=1,-PaymentCalculatorCalc!F$112,-PaymentCalculatorCalc!F$128),"")</f>
        <v/>
      </c>
      <c r="G16" s="126" t="str">
        <f>IF(G$6,IF(inpOptMortgageType=1,-PaymentCalculatorCalc!G$112,-PaymentCalculatorCalc!G$128),"")</f>
        <v/>
      </c>
      <c r="J16" s="118"/>
      <c r="K16" s="118"/>
      <c r="L16" s="118"/>
      <c r="M16" s="118"/>
      <c r="N16" s="118"/>
      <c r="O16" s="118"/>
      <c r="P16" s="118"/>
      <c r="Q16" s="118"/>
      <c r="R16" s="118"/>
      <c r="S16" s="118"/>
      <c r="T16" s="118"/>
      <c r="U16" s="118"/>
      <c r="V16" s="118"/>
      <c r="W16" s="118"/>
    </row>
    <row r="17" spans="1:23" ht="12.75" hidden="1" customHeight="1" x14ac:dyDescent="0.2">
      <c r="A17" s="189" t="s">
        <v>0</v>
      </c>
      <c r="B17" s="190" t="s">
        <v>92</v>
      </c>
      <c r="C17" s="125" t="str">
        <f>IF(C$6,PaymentCalculatorCalc!C$90 &amp; " at " &amp; TEXT(PaymentCalculatorCalc!C$96,"0.00%"),"")</f>
        <v/>
      </c>
      <c r="D17" s="125" t="str">
        <f>IF(D$6,PaymentCalculatorCalc!D$90 &amp; " at " &amp; TEXT(PaymentCalculatorCalc!D$96,"0.00%"),"")</f>
        <v/>
      </c>
      <c r="E17" s="125" t="str">
        <f>IF(E$6,PaymentCalculatorCalc!E$90 &amp; " at " &amp; TEXT(PaymentCalculatorCalc!E$96,"0.00%"),"")</f>
        <v/>
      </c>
      <c r="F17" s="125" t="str">
        <f>IF(F$6,PaymentCalculatorCalc!F$90 &amp; " at " &amp; TEXT(PaymentCalculatorCalc!F$96,"0.00%"),"")</f>
        <v/>
      </c>
      <c r="G17" s="126" t="str">
        <f>IF(G$6,PaymentCalculatorCalc!G$90 &amp; " at " &amp; TEXT(PaymentCalculatorCalc!G$96,"0.00%"),"")</f>
        <v/>
      </c>
      <c r="J17" s="118"/>
      <c r="K17" s="118"/>
      <c r="L17" s="118"/>
      <c r="M17" s="118"/>
      <c r="N17" s="118"/>
      <c r="O17" s="118"/>
      <c r="P17" s="118"/>
      <c r="Q17" s="118"/>
      <c r="R17" s="118"/>
      <c r="S17" s="118"/>
      <c r="T17" s="118"/>
      <c r="U17" s="118"/>
      <c r="V17" s="118"/>
      <c r="W17" s="118"/>
    </row>
    <row r="18" spans="1:23" ht="12.75" hidden="1" customHeight="1" x14ac:dyDescent="0.2">
      <c r="A18" s="189" t="s">
        <v>0</v>
      </c>
      <c r="B18" s="192" t="s">
        <v>23</v>
      </c>
      <c r="C18" s="129" t="str">
        <f>IF(C$7,IF(inpOptMortgageType=1,-PaymentCalculatorCalc!C$113,-PaymentCalculatorCalc!C$124),"")</f>
        <v/>
      </c>
      <c r="D18" s="129" t="str">
        <f>IF(D$7,IF(inpOptMortgageType=1,-PaymentCalculatorCalc!D$113,-PaymentCalculatorCalc!D$124),"")</f>
        <v/>
      </c>
      <c r="E18" s="129" t="str">
        <f>IF(E$7,IF(inpOptMortgageType=1,-PaymentCalculatorCalc!E$113,-PaymentCalculatorCalc!E$124),"")</f>
        <v/>
      </c>
      <c r="F18" s="129" t="str">
        <f>IF(F$7,IF(inpOptMortgageType=1,-PaymentCalculatorCalc!F$113,-PaymentCalculatorCalc!F$124),"")</f>
        <v/>
      </c>
      <c r="G18" s="130" t="str">
        <f>IF(G$7,IF(inpOptMortgageType=1,-PaymentCalculatorCalc!G$113,-PaymentCalculatorCalc!G$124),"")</f>
        <v/>
      </c>
      <c r="J18" s="118"/>
      <c r="K18" s="118"/>
      <c r="L18" s="118"/>
      <c r="M18" s="118"/>
      <c r="N18" s="118"/>
      <c r="O18" s="118"/>
      <c r="P18" s="118"/>
      <c r="Q18" s="118"/>
      <c r="R18" s="118"/>
      <c r="S18" s="118"/>
      <c r="T18" s="118"/>
      <c r="U18" s="118"/>
      <c r="V18" s="118"/>
      <c r="W18" s="118"/>
    </row>
    <row r="19" spans="1:23" ht="12.75" hidden="1" customHeight="1" x14ac:dyDescent="0.2">
      <c r="A19" s="189" t="s">
        <v>0</v>
      </c>
      <c r="B19" s="190" t="s">
        <v>116</v>
      </c>
      <c r="C19" s="125" t="str">
        <f>IF(C$7,IF(inpOptMortgageType=1,-PaymentCalculatorCalc!C$114,-PaymentCalculatorCalc!C$125),"")</f>
        <v/>
      </c>
      <c r="D19" s="125" t="str">
        <f>IF(D$7,IF(inpOptMortgageType=1,-PaymentCalculatorCalc!D$114,-PaymentCalculatorCalc!D$125),"")</f>
        <v/>
      </c>
      <c r="E19" s="125" t="str">
        <f>IF(E$7,IF(inpOptMortgageType=1,-PaymentCalculatorCalc!E$114,-PaymentCalculatorCalc!E$125),"")</f>
        <v/>
      </c>
      <c r="F19" s="125" t="str">
        <f>IF(F$7,IF(inpOptMortgageType=1,-PaymentCalculatorCalc!F$114,-PaymentCalculatorCalc!F$125),"")</f>
        <v/>
      </c>
      <c r="G19" s="126" t="str">
        <f>IF(G$7,IF(inpOptMortgageType=1,-PaymentCalculatorCalc!G$114,-PaymentCalculatorCalc!G$125),"")</f>
        <v/>
      </c>
      <c r="J19" s="118"/>
      <c r="K19" s="118"/>
      <c r="L19" s="118"/>
      <c r="M19" s="118"/>
      <c r="N19" s="118"/>
      <c r="O19" s="118"/>
      <c r="P19" s="118"/>
      <c r="Q19" s="118"/>
      <c r="R19" s="118"/>
      <c r="S19" s="118"/>
      <c r="T19" s="118"/>
      <c r="U19" s="118"/>
      <c r="V19" s="118"/>
      <c r="W19" s="118"/>
    </row>
    <row r="20" spans="1:23" ht="12.75" hidden="1" customHeight="1" x14ac:dyDescent="0.2">
      <c r="A20" s="189" t="s">
        <v>0</v>
      </c>
      <c r="B20" s="190" t="s">
        <v>52</v>
      </c>
      <c r="C20" s="125" t="str">
        <f>IF(C$7,IF(inpOptMortgageType=1,-PaymentCalculatorCalc!C$115,-PaymentCalculatorCalc!C$128),"")</f>
        <v/>
      </c>
      <c r="D20" s="125" t="str">
        <f>IF(D$7,IF(inpOptMortgageType=1,-PaymentCalculatorCalc!D$115,-PaymentCalculatorCalc!D$128),"")</f>
        <v/>
      </c>
      <c r="E20" s="125" t="str">
        <f>IF(E$7,IF(inpOptMortgageType=1,-PaymentCalculatorCalc!E$115,-PaymentCalculatorCalc!E$128),"")</f>
        <v/>
      </c>
      <c r="F20" s="125" t="str">
        <f>IF(F$7,IF(inpOptMortgageType=1,-PaymentCalculatorCalc!F$115,-PaymentCalculatorCalc!F$128),"")</f>
        <v/>
      </c>
      <c r="G20" s="126" t="str">
        <f>IF(G$7,IF(inpOptMortgageType=1,-PaymentCalculatorCalc!G$115,-PaymentCalculatorCalc!G$128),"")</f>
        <v/>
      </c>
      <c r="J20" s="118"/>
      <c r="K20" s="118"/>
      <c r="L20" s="118"/>
      <c r="M20" s="118"/>
      <c r="N20" s="118"/>
      <c r="O20" s="118"/>
      <c r="P20" s="118"/>
      <c r="Q20" s="118"/>
      <c r="R20" s="118"/>
      <c r="S20" s="118"/>
      <c r="T20" s="118"/>
      <c r="U20" s="118"/>
      <c r="V20" s="118"/>
      <c r="W20" s="118"/>
    </row>
    <row r="21" spans="1:23" ht="12.75" hidden="1" customHeight="1" x14ac:dyDescent="0.2">
      <c r="A21" s="189" t="s">
        <v>0</v>
      </c>
      <c r="B21" s="193" t="s">
        <v>92</v>
      </c>
      <c r="C21" s="131" t="str">
        <f>IF(C$7,PaymentCalculatorCalc!C$91 &amp; " at " &amp; TEXT(PaymentCalculatorCalc!C$97,"0.00%"),"")</f>
        <v/>
      </c>
      <c r="D21" s="131" t="str">
        <f>IF(D$7,PaymentCalculatorCalc!D$91 &amp; " at " &amp; TEXT(PaymentCalculatorCalc!D$97,"0.00%"),"")</f>
        <v/>
      </c>
      <c r="E21" s="131" t="str">
        <f>IF(E$7,PaymentCalculatorCalc!E$91 &amp; " at " &amp; TEXT(PaymentCalculatorCalc!E$97,"0.00%"),"")</f>
        <v/>
      </c>
      <c r="F21" s="131" t="str">
        <f>IF(F$7,PaymentCalculatorCalc!F$91 &amp; " at " &amp; TEXT(PaymentCalculatorCalc!F$97,"0.00%"),"")</f>
        <v/>
      </c>
      <c r="G21" s="132" t="str">
        <f>IF(G$7,PaymentCalculatorCalc!G$91 &amp; " at " &amp; TEXT(PaymentCalculatorCalc!G$97,"0.00%"),"")</f>
        <v/>
      </c>
      <c r="J21" s="118"/>
      <c r="K21" s="118"/>
      <c r="L21" s="118"/>
      <c r="M21" s="118"/>
      <c r="N21" s="118"/>
      <c r="O21" s="118"/>
      <c r="P21" s="118"/>
      <c r="Q21" s="118"/>
      <c r="R21" s="118"/>
      <c r="S21" s="118"/>
      <c r="T21" s="118"/>
      <c r="U21" s="118"/>
      <c r="V21" s="118"/>
      <c r="W21" s="118"/>
    </row>
    <row r="22" spans="1:23" ht="12.75" hidden="1" customHeight="1" x14ac:dyDescent="0.2">
      <c r="A22" s="189" t="s">
        <v>0</v>
      </c>
      <c r="B22" s="190" t="s">
        <v>24</v>
      </c>
      <c r="C22" s="125" t="str">
        <f>IF(C$8,IF(inpOptMortgageType=1,-PaymentCalculatorCalc!C$116,-PaymentCalculatorCalc!C$126),"")</f>
        <v/>
      </c>
      <c r="D22" s="125" t="str">
        <f>IF(D$8,IF(inpOptMortgageType=1,-PaymentCalculatorCalc!D$116,-PaymentCalculatorCalc!D$126),"")</f>
        <v/>
      </c>
      <c r="E22" s="125" t="str">
        <f>IF(E$8,IF(inpOptMortgageType=1,-PaymentCalculatorCalc!E$116,-PaymentCalculatorCalc!E$126),"")</f>
        <v/>
      </c>
      <c r="F22" s="125" t="str">
        <f>IF(F$8,IF(inpOptMortgageType=1,-PaymentCalculatorCalc!F$116,-PaymentCalculatorCalc!F$126),"")</f>
        <v/>
      </c>
      <c r="G22" s="126" t="str">
        <f>IF(G$8,IF(inpOptMortgageType=1,-PaymentCalculatorCalc!G$116,-PaymentCalculatorCalc!G$126),"")</f>
        <v/>
      </c>
      <c r="J22" s="118"/>
      <c r="K22" s="118"/>
      <c r="L22" s="118"/>
      <c r="M22" s="118"/>
      <c r="N22" s="118"/>
      <c r="O22" s="118"/>
      <c r="P22" s="118"/>
      <c r="Q22" s="118"/>
      <c r="R22" s="118"/>
      <c r="S22" s="118"/>
      <c r="T22" s="118"/>
      <c r="U22" s="118"/>
      <c r="V22" s="118"/>
      <c r="W22" s="118"/>
    </row>
    <row r="23" spans="1:23" ht="12.75" hidden="1" customHeight="1" x14ac:dyDescent="0.2">
      <c r="A23" s="189" t="s">
        <v>0</v>
      </c>
      <c r="B23" s="190" t="s">
        <v>116</v>
      </c>
      <c r="C23" s="125" t="str">
        <f>IF(C$8,IF(inpOptMortgageType=1,-PaymentCalculatorCalc!C$117,-PaymentCalculatorCalc!C$127),"")</f>
        <v/>
      </c>
      <c r="D23" s="125" t="str">
        <f>IF(D$8,IF(inpOptMortgageType=1,-PaymentCalculatorCalc!D$117,-PaymentCalculatorCalc!D$127),"")</f>
        <v/>
      </c>
      <c r="E23" s="125" t="str">
        <f>IF(E$8,IF(inpOptMortgageType=1,-PaymentCalculatorCalc!E$117,-PaymentCalculatorCalc!E$127),"")</f>
        <v/>
      </c>
      <c r="F23" s="125" t="str">
        <f>IF(F$8,IF(inpOptMortgageType=1,-PaymentCalculatorCalc!F$117,-PaymentCalculatorCalc!F$127),"")</f>
        <v/>
      </c>
      <c r="G23" s="126" t="str">
        <f>IF(G$8,IF(inpOptMortgageType=1,-PaymentCalculatorCalc!G$117,-PaymentCalculatorCalc!G$127),"")</f>
        <v/>
      </c>
      <c r="J23" s="118"/>
      <c r="K23" s="118"/>
      <c r="L23" s="118"/>
      <c r="M23" s="118"/>
      <c r="N23" s="118"/>
      <c r="O23" s="118"/>
      <c r="P23" s="118"/>
      <c r="Q23" s="118"/>
      <c r="R23" s="118"/>
      <c r="S23" s="118"/>
      <c r="T23" s="118"/>
      <c r="U23" s="118"/>
      <c r="V23" s="118"/>
      <c r="W23" s="118"/>
    </row>
    <row r="24" spans="1:23" ht="12.75" hidden="1" customHeight="1" x14ac:dyDescent="0.2">
      <c r="A24" s="189" t="s">
        <v>0</v>
      </c>
      <c r="B24" s="190" t="s">
        <v>52</v>
      </c>
      <c r="C24" s="125" t="str">
        <f>IF(C$8,IF(inpOptMortgageType=1,-PaymentCalculatorCalc!C$118,-PaymentCalculatorCalc!C$128),"")</f>
        <v/>
      </c>
      <c r="D24" s="125" t="str">
        <f>IF(D$8,IF(inpOptMortgageType=1,-PaymentCalculatorCalc!D$118,-PaymentCalculatorCalc!D$128),"")</f>
        <v/>
      </c>
      <c r="E24" s="125" t="str">
        <f>IF(E$8,IF(inpOptMortgageType=1,-PaymentCalculatorCalc!E$118,-PaymentCalculatorCalc!E$128),"")</f>
        <v/>
      </c>
      <c r="F24" s="125" t="str">
        <f>IF(F$8,IF(inpOptMortgageType=1,-PaymentCalculatorCalc!F$118,-PaymentCalculatorCalc!F$128),"")</f>
        <v/>
      </c>
      <c r="G24" s="126" t="str">
        <f>IF(G$8,IF(inpOptMortgageType=1,-PaymentCalculatorCalc!G$118,-PaymentCalculatorCalc!G$128),"")</f>
        <v/>
      </c>
      <c r="J24" s="118"/>
      <c r="K24" s="118"/>
      <c r="L24" s="118"/>
      <c r="M24" s="118"/>
      <c r="N24" s="118"/>
      <c r="O24" s="118"/>
      <c r="P24" s="118"/>
      <c r="Q24" s="118"/>
      <c r="R24" s="118"/>
      <c r="S24" s="118"/>
      <c r="T24" s="118"/>
      <c r="U24" s="118"/>
      <c r="V24" s="118"/>
      <c r="W24" s="118"/>
    </row>
    <row r="25" spans="1:23" ht="12.75" hidden="1" customHeight="1" thickBot="1" x14ac:dyDescent="0.25">
      <c r="A25" s="189" t="s">
        <v>0</v>
      </c>
      <c r="B25" s="190" t="s">
        <v>92</v>
      </c>
      <c r="C25" s="125" t="str">
        <f>IF(C$8,PaymentCalculatorCalc!C$92 &amp; " at " &amp; TEXT(PaymentCalculatorCalc!C$98,"0.00%"),"")</f>
        <v/>
      </c>
      <c r="D25" s="125" t="str">
        <f>IF(D$8,PaymentCalculatorCalc!D$92 &amp; " at " &amp; TEXT(PaymentCalculatorCalc!D$98,"0.00%"),"")</f>
        <v/>
      </c>
      <c r="E25" s="125" t="str">
        <f>IF(E$8,PaymentCalculatorCalc!E$92 &amp; " at " &amp; TEXT(PaymentCalculatorCalc!E$98,"0.00%"),"")</f>
        <v/>
      </c>
      <c r="F25" s="125" t="str">
        <f>IF(F$8,PaymentCalculatorCalc!F$92 &amp; " at " &amp; TEXT(PaymentCalculatorCalc!F$98,"0.00%"),"")</f>
        <v/>
      </c>
      <c r="G25" s="126" t="str">
        <f>IF(G$8,PaymentCalculatorCalc!G$92 &amp; " at " &amp; TEXT(PaymentCalculatorCalc!G$98,"0.00%"),"")</f>
        <v/>
      </c>
      <c r="J25" s="118"/>
      <c r="K25" s="118"/>
      <c r="L25" s="118"/>
      <c r="M25" s="118"/>
      <c r="N25" s="118"/>
      <c r="O25" s="118"/>
      <c r="P25" s="118"/>
      <c r="Q25" s="118"/>
      <c r="R25" s="118"/>
      <c r="S25" s="118"/>
      <c r="T25" s="118"/>
      <c r="U25" s="118"/>
      <c r="V25" s="118"/>
      <c r="W25" s="118"/>
    </row>
    <row r="26" spans="1:23" ht="12.75" hidden="1" customHeight="1" thickBot="1" x14ac:dyDescent="0.25">
      <c r="A26" s="189" t="s">
        <v>0</v>
      </c>
      <c r="B26" s="195" t="s">
        <v>108</v>
      </c>
      <c r="C26" s="196" t="str">
        <f>IF(C$6,IF(inpOptMortgageType=1,0,-PaymentCalculatorCalc!C$128),"")</f>
        <v/>
      </c>
      <c r="D26" s="196" t="str">
        <f>IF(D$6,IF(inpOptMortgageType=1,0,-PaymentCalculatorCalc!D$128),"")</f>
        <v/>
      </c>
      <c r="E26" s="196" t="str">
        <f>IF(E$6,IF(inpOptMortgageType=1,0,-PaymentCalculatorCalc!E$128),"")</f>
        <v/>
      </c>
      <c r="F26" s="196" t="str">
        <f>IF(F$6,IF(inpOptMortgageType=1,0,-PaymentCalculatorCalc!F$128),"")</f>
        <v/>
      </c>
      <c r="G26" s="197" t="str">
        <f>IF(G$6,IF(inpOptMortgageType=1,0,-PaymentCalculatorCalc!G$128),"")</f>
        <v/>
      </c>
      <c r="J26" s="118"/>
      <c r="K26" s="118"/>
      <c r="L26" s="118"/>
      <c r="M26" s="118"/>
      <c r="N26" s="118"/>
      <c r="O26" s="118"/>
      <c r="P26" s="118"/>
      <c r="Q26" s="118"/>
      <c r="R26" s="118"/>
      <c r="S26" s="118"/>
      <c r="T26" s="118"/>
      <c r="U26" s="118"/>
      <c r="V26" s="118"/>
      <c r="W26" s="118"/>
    </row>
    <row r="27" spans="1:23" ht="12.75" hidden="1" customHeight="1" x14ac:dyDescent="0.2">
      <c r="A27" s="189" t="s">
        <v>0</v>
      </c>
      <c r="B27" s="117"/>
      <c r="C27" s="117"/>
      <c r="D27" s="117"/>
      <c r="E27" s="117"/>
      <c r="F27" s="117"/>
      <c r="G27" s="117"/>
      <c r="J27" s="118"/>
      <c r="K27" s="118"/>
      <c r="L27" s="118"/>
      <c r="M27" s="118"/>
      <c r="N27" s="118"/>
      <c r="O27" s="118"/>
      <c r="P27" s="118"/>
      <c r="Q27" s="118"/>
      <c r="R27" s="118"/>
      <c r="S27" s="118"/>
      <c r="T27" s="118"/>
      <c r="U27" s="118"/>
      <c r="V27" s="118"/>
      <c r="W27" s="118"/>
    </row>
    <row r="28" spans="1:23" ht="12.75" hidden="1" customHeight="1" thickBot="1" x14ac:dyDescent="0.25">
      <c r="A28" s="189" t="s">
        <v>0</v>
      </c>
      <c r="B28" s="119" t="s">
        <v>137</v>
      </c>
      <c r="C28" s="117"/>
      <c r="D28" s="117"/>
      <c r="E28" s="117"/>
      <c r="F28" s="117"/>
      <c r="G28" s="117"/>
      <c r="J28" s="118"/>
      <c r="K28" s="118"/>
      <c r="L28" s="118"/>
      <c r="M28" s="118"/>
      <c r="N28" s="118"/>
      <c r="O28" s="118"/>
      <c r="P28" s="118"/>
      <c r="Q28" s="118"/>
      <c r="R28" s="118"/>
      <c r="S28" s="118"/>
      <c r="T28" s="118"/>
      <c r="U28" s="118"/>
      <c r="V28" s="118"/>
      <c r="W28" s="118"/>
    </row>
    <row r="29" spans="1:23" ht="12.75" hidden="1" customHeight="1" x14ac:dyDescent="0.2">
      <c r="A29" s="189" t="s">
        <v>0</v>
      </c>
      <c r="B29" s="120"/>
      <c r="C29" s="121" t="s">
        <v>282</v>
      </c>
      <c r="D29" s="121" t="s">
        <v>283</v>
      </c>
      <c r="E29" s="121" t="s">
        <v>284</v>
      </c>
      <c r="F29" s="121" t="s">
        <v>285</v>
      </c>
      <c r="G29" s="122" t="s">
        <v>286</v>
      </c>
      <c r="J29" s="118"/>
      <c r="K29" s="118"/>
      <c r="L29" s="118"/>
      <c r="M29" s="118"/>
      <c r="N29" s="118"/>
      <c r="O29" s="118"/>
      <c r="P29" s="118"/>
      <c r="Q29" s="118"/>
      <c r="R29" s="118"/>
      <c r="S29" s="118"/>
      <c r="T29" s="118"/>
      <c r="U29" s="118"/>
      <c r="V29" s="118"/>
      <c r="W29" s="118"/>
    </row>
    <row r="30" spans="1:23" ht="12.75" hidden="1" customHeight="1" x14ac:dyDescent="0.2">
      <c r="A30" s="189" t="s">
        <v>0</v>
      </c>
      <c r="B30" s="190" t="s">
        <v>248</v>
      </c>
      <c r="C30" s="125" t="str">
        <f>IF(C$6,IF(inpOptMortgageType=1,-PaymentCalculatorCalc!C$132,-PaymentCalculatorCalc!C$137),"")</f>
        <v/>
      </c>
      <c r="D30" s="125" t="str">
        <f>IF(D$6,IF(inpOptMortgageType=1,-PaymentCalculatorCalc!D$132,-PaymentCalculatorCalc!D$137),"")</f>
        <v/>
      </c>
      <c r="E30" s="125" t="str">
        <f>IF(E$6,IF(inpOptMortgageType=1,-PaymentCalculatorCalc!E$132,-PaymentCalculatorCalc!E$137),"")</f>
        <v/>
      </c>
      <c r="F30" s="125" t="str">
        <f>IF(F$6,IF(inpOptMortgageType=1,-PaymentCalculatorCalc!F$132,-PaymentCalculatorCalc!F$137),"")</f>
        <v/>
      </c>
      <c r="G30" s="126" t="str">
        <f>IF(G$6,IF(inpOptMortgageType=1,-PaymentCalculatorCalc!G$132,-PaymentCalculatorCalc!G$137),"")</f>
        <v/>
      </c>
      <c r="J30" s="118"/>
      <c r="K30" s="118"/>
      <c r="L30" s="118"/>
      <c r="M30" s="118"/>
      <c r="N30" s="118"/>
      <c r="O30" s="118"/>
      <c r="P30" s="118"/>
      <c r="Q30" s="118"/>
      <c r="R30" s="118"/>
      <c r="S30" s="118"/>
      <c r="T30" s="118"/>
      <c r="U30" s="118"/>
      <c r="V30" s="118"/>
      <c r="W30" s="118"/>
    </row>
    <row r="31" spans="1:23" ht="12.75" hidden="1" customHeight="1" thickBot="1" x14ac:dyDescent="0.25">
      <c r="A31" s="189" t="s">
        <v>0</v>
      </c>
      <c r="B31" s="191" t="s">
        <v>249</v>
      </c>
      <c r="C31" s="127" t="str">
        <f>IF(C$6,IF(inpOptMortgageType=1,-PaymentCalculatorCalc!C$133,-PaymentCalculatorCalc!C$138),"")</f>
        <v/>
      </c>
      <c r="D31" s="127" t="str">
        <f>IF(D$6,IF(inpOptMortgageType=1,-PaymentCalculatorCalc!D$133,-PaymentCalculatorCalc!D$138),"")</f>
        <v/>
      </c>
      <c r="E31" s="127" t="str">
        <f>IF(E$6,IF(inpOptMortgageType=1,-PaymentCalculatorCalc!E$133,-PaymentCalculatorCalc!E$138),"")</f>
        <v/>
      </c>
      <c r="F31" s="127" t="str">
        <f>IF(F$6,IF(inpOptMortgageType=1,-PaymentCalculatorCalc!F$133,-PaymentCalculatorCalc!F$138),"")</f>
        <v/>
      </c>
      <c r="G31" s="128" t="str">
        <f>IF(G$6,IF(inpOptMortgageType=1,-PaymentCalculatorCalc!G$133,-PaymentCalculatorCalc!G$138),"")</f>
        <v/>
      </c>
      <c r="J31" s="118"/>
      <c r="K31" s="118"/>
      <c r="L31" s="118"/>
      <c r="M31" s="118"/>
      <c r="N31" s="118"/>
      <c r="O31" s="118"/>
      <c r="P31" s="118"/>
      <c r="Q31" s="118"/>
      <c r="R31" s="118"/>
      <c r="S31" s="118"/>
      <c r="T31" s="118"/>
      <c r="U31" s="118"/>
      <c r="V31" s="118"/>
      <c r="W31" s="118"/>
    </row>
    <row r="32" spans="1:23" ht="2.4500000000000002" customHeight="1" x14ac:dyDescent="0.2"/>
    <row r="33" spans="1:23" ht="15" customHeight="1" x14ac:dyDescent="0.2">
      <c r="A33" s="271"/>
      <c r="B33" s="270"/>
      <c r="C33" s="270"/>
      <c r="D33" s="270"/>
      <c r="E33" s="270"/>
      <c r="F33" s="270"/>
      <c r="G33" s="270"/>
      <c r="J33" s="270"/>
      <c r="K33" s="270"/>
      <c r="L33" s="270"/>
      <c r="M33" s="270"/>
      <c r="N33" s="270"/>
      <c r="O33" s="270"/>
      <c r="P33" s="270"/>
      <c r="Q33" s="270"/>
      <c r="R33" s="270"/>
      <c r="S33" s="270"/>
      <c r="T33" s="270"/>
      <c r="U33" s="270"/>
      <c r="V33" s="270"/>
      <c r="W33" s="270"/>
    </row>
    <row r="34" spans="1:23" ht="24.95" customHeight="1" x14ac:dyDescent="0.3">
      <c r="A34" s="270"/>
      <c r="B34" s="270"/>
      <c r="C34" s="270"/>
      <c r="D34" s="270"/>
      <c r="E34" s="270"/>
      <c r="F34" s="270"/>
      <c r="G34" s="270"/>
      <c r="J34" s="270"/>
      <c r="K34" s="318" t="s">
        <v>131</v>
      </c>
      <c r="L34" s="270"/>
      <c r="M34" s="270"/>
      <c r="N34" s="319" t="s">
        <v>308</v>
      </c>
      <c r="O34" s="270"/>
      <c r="P34" s="270"/>
      <c r="Q34" s="270"/>
      <c r="R34" s="270"/>
      <c r="S34" s="270"/>
      <c r="T34" s="270"/>
      <c r="U34" s="270"/>
      <c r="V34" s="270"/>
      <c r="W34" s="270"/>
    </row>
    <row r="35" spans="1:23" ht="7.5" customHeight="1" thickBot="1" x14ac:dyDescent="0.25">
      <c r="A35" s="270"/>
      <c r="B35" s="270"/>
      <c r="C35" s="270"/>
      <c r="D35" s="270"/>
      <c r="E35" s="270"/>
      <c r="F35" s="270"/>
      <c r="G35" s="270"/>
      <c r="J35" s="270"/>
      <c r="K35" s="270"/>
      <c r="L35" s="270"/>
      <c r="M35" s="270"/>
      <c r="N35" s="270"/>
      <c r="O35" s="270"/>
      <c r="P35" s="270"/>
      <c r="Q35" s="270"/>
      <c r="R35" s="270"/>
      <c r="S35" s="270"/>
      <c r="T35" s="270"/>
      <c r="U35" s="270"/>
      <c r="V35" s="270"/>
      <c r="W35" s="270"/>
    </row>
    <row r="36" spans="1:23" ht="15" customHeight="1" x14ac:dyDescent="0.2">
      <c r="A36" s="240"/>
      <c r="B36" s="118"/>
      <c r="C36" s="118"/>
      <c r="D36" s="118"/>
      <c r="E36" s="118"/>
      <c r="F36" s="118"/>
      <c r="G36" s="118"/>
      <c r="J36" s="118"/>
      <c r="K36" s="141"/>
      <c r="L36" s="279" t="s">
        <v>33</v>
      </c>
      <c r="M36" s="151"/>
      <c r="N36" s="234" t="s">
        <v>282</v>
      </c>
      <c r="O36" s="287"/>
      <c r="P36" s="234" t="s">
        <v>283</v>
      </c>
      <c r="Q36" s="287"/>
      <c r="R36" s="234" t="s">
        <v>284</v>
      </c>
      <c r="S36" s="287"/>
      <c r="T36" s="234" t="s">
        <v>285</v>
      </c>
      <c r="U36" s="287"/>
      <c r="V36" s="234" t="s">
        <v>286</v>
      </c>
      <c r="W36" s="142"/>
    </row>
    <row r="37" spans="1:23" ht="5.0999999999999996" customHeight="1" x14ac:dyDescent="0.2">
      <c r="K37" s="262"/>
      <c r="L37" s="263"/>
      <c r="M37" s="264"/>
      <c r="N37" s="264"/>
      <c r="O37" s="264"/>
      <c r="P37" s="263"/>
      <c r="Q37" s="263"/>
      <c r="R37" s="263"/>
      <c r="S37" s="263"/>
      <c r="T37" s="263"/>
      <c r="U37" s="263"/>
      <c r="V37" s="263"/>
      <c r="W37" s="272"/>
    </row>
    <row r="38" spans="1:23" ht="14.1" customHeight="1" x14ac:dyDescent="0.2">
      <c r="A38" s="240"/>
      <c r="B38" s="118"/>
      <c r="C38" s="118"/>
      <c r="D38" s="118"/>
      <c r="E38" s="118"/>
      <c r="F38" s="118"/>
      <c r="G38" s="118"/>
      <c r="J38" s="118"/>
      <c r="K38" s="296"/>
      <c r="L38" s="297" t="s">
        <v>27</v>
      </c>
      <c r="M38" s="12"/>
      <c r="N38" s="291" t="s">
        <v>307</v>
      </c>
      <c r="O38" s="153"/>
      <c r="P38" s="316"/>
      <c r="Q38" s="253"/>
      <c r="R38" s="253"/>
      <c r="S38" s="253"/>
      <c r="T38" s="253"/>
      <c r="U38" s="253"/>
      <c r="V38" s="253"/>
      <c r="W38" s="154"/>
    </row>
    <row r="39" spans="1:23" ht="5.0999999999999996" customHeight="1" x14ac:dyDescent="0.2">
      <c r="K39" s="282"/>
      <c r="L39" s="273"/>
      <c r="M39" s="273"/>
      <c r="N39" s="273"/>
      <c r="O39" s="273"/>
      <c r="P39" s="273"/>
      <c r="Q39" s="273"/>
      <c r="R39" s="273"/>
      <c r="S39" s="273"/>
      <c r="T39" s="273"/>
      <c r="U39" s="273"/>
      <c r="V39" s="273"/>
      <c r="W39" s="274"/>
    </row>
    <row r="40" spans="1:23" ht="60" customHeight="1" x14ac:dyDescent="0.2">
      <c r="K40" s="282"/>
      <c r="L40" s="364" t="s">
        <v>388</v>
      </c>
      <c r="M40" s="139"/>
      <c r="N40" s="357"/>
      <c r="O40" s="140"/>
      <c r="P40" s="357"/>
      <c r="Q40" s="136"/>
      <c r="R40" s="357"/>
      <c r="S40" s="136"/>
      <c r="T40" s="357"/>
      <c r="U40" s="136"/>
      <c r="V40" s="357"/>
      <c r="W40" s="274"/>
    </row>
    <row r="41" spans="1:23" ht="5.0999999999999996" customHeight="1" x14ac:dyDescent="0.2">
      <c r="K41" s="282"/>
      <c r="L41" s="273"/>
      <c r="M41" s="273"/>
      <c r="N41" s="273"/>
      <c r="O41" s="273"/>
      <c r="P41" s="273"/>
      <c r="Q41" s="273"/>
      <c r="R41" s="273"/>
      <c r="S41" s="273"/>
      <c r="T41" s="273"/>
      <c r="U41" s="273"/>
      <c r="V41" s="273"/>
      <c r="W41" s="274"/>
    </row>
    <row r="42" spans="1:23" ht="15" customHeight="1" x14ac:dyDescent="0.2">
      <c r="A42" s="240"/>
      <c r="B42" s="118"/>
      <c r="C42" s="118"/>
      <c r="D42" s="118"/>
      <c r="E42" s="118"/>
      <c r="F42" s="118"/>
      <c r="G42" s="118"/>
      <c r="J42" s="118"/>
      <c r="K42" s="138"/>
      <c r="L42" s="20" t="s">
        <v>154</v>
      </c>
      <c r="M42" s="139"/>
      <c r="N42" s="321"/>
      <c r="O42" s="140"/>
      <c r="P42" s="322"/>
      <c r="Q42" s="136"/>
      <c r="R42" s="322"/>
      <c r="S42" s="136"/>
      <c r="T42" s="322"/>
      <c r="U42" s="136"/>
      <c r="V42" s="322"/>
      <c r="W42" s="137"/>
    </row>
    <row r="43" spans="1:23" ht="15" customHeight="1" x14ac:dyDescent="0.2">
      <c r="A43" s="240"/>
      <c r="B43" s="118"/>
      <c r="C43" s="118"/>
      <c r="D43" s="118"/>
      <c r="E43" s="118"/>
      <c r="F43" s="118"/>
      <c r="G43" s="118"/>
      <c r="J43" s="118"/>
      <c r="K43" s="138"/>
      <c r="L43" s="20" t="s">
        <v>209</v>
      </c>
      <c r="M43" s="139"/>
      <c r="N43" s="1"/>
      <c r="O43" s="140"/>
      <c r="P43" s="1"/>
      <c r="Q43" s="136"/>
      <c r="R43" s="1"/>
      <c r="S43" s="136"/>
      <c r="T43" s="1"/>
      <c r="U43" s="136"/>
      <c r="V43" s="1"/>
      <c r="W43" s="137"/>
    </row>
    <row r="44" spans="1:23" ht="22.5" customHeight="1" x14ac:dyDescent="0.2">
      <c r="A44" s="240"/>
      <c r="B44" s="118"/>
      <c r="C44" s="118"/>
      <c r="D44" s="118"/>
      <c r="E44" s="118"/>
      <c r="F44" s="118"/>
      <c r="G44" s="118"/>
      <c r="J44" s="118"/>
      <c r="K44" s="23"/>
      <c r="L44" s="19" t="s">
        <v>28</v>
      </c>
      <c r="M44" s="22"/>
      <c r="N44" s="225"/>
      <c r="O44" s="225"/>
      <c r="P44" s="225"/>
      <c r="Q44" s="337"/>
      <c r="R44" s="225"/>
      <c r="S44" s="136"/>
      <c r="T44" s="225"/>
      <c r="U44" s="136"/>
      <c r="V44" s="225"/>
      <c r="W44" s="137"/>
    </row>
    <row r="45" spans="1:23" ht="15" customHeight="1" x14ac:dyDescent="0.2">
      <c r="A45" s="240"/>
      <c r="B45" s="118"/>
      <c r="C45" s="118"/>
      <c r="D45" s="118"/>
      <c r="E45" s="118"/>
      <c r="F45" s="118"/>
      <c r="G45" s="118"/>
      <c r="J45" s="118"/>
      <c r="K45" s="23"/>
      <c r="L45" s="20" t="s">
        <v>197</v>
      </c>
      <c r="M45" s="22"/>
      <c r="N45" s="145"/>
      <c r="O45" s="225"/>
      <c r="P45" s="145"/>
      <c r="Q45" s="337"/>
      <c r="R45" s="145"/>
      <c r="S45" s="136"/>
      <c r="T45" s="145"/>
      <c r="U45" s="136"/>
      <c r="V45" s="145"/>
      <c r="W45" s="137"/>
    </row>
    <row r="46" spans="1:23" ht="5.0999999999999996" customHeight="1" x14ac:dyDescent="0.2">
      <c r="A46" s="240"/>
      <c r="B46" s="118"/>
      <c r="C46" s="118"/>
      <c r="D46" s="118"/>
      <c r="E46" s="118"/>
      <c r="F46" s="118"/>
      <c r="G46" s="118"/>
      <c r="J46" s="118"/>
      <c r="K46" s="23"/>
      <c r="L46" s="22"/>
      <c r="M46" s="22"/>
      <c r="N46" s="225"/>
      <c r="O46" s="225"/>
      <c r="P46" s="225"/>
      <c r="Q46" s="136"/>
      <c r="R46" s="225"/>
      <c r="S46" s="136"/>
      <c r="T46" s="225"/>
      <c r="U46" s="136"/>
      <c r="V46" s="225"/>
      <c r="W46" s="137"/>
    </row>
    <row r="47" spans="1:23" ht="15" customHeight="1" x14ac:dyDescent="0.2">
      <c r="A47" s="240"/>
      <c r="B47" s="118"/>
      <c r="C47" s="118"/>
      <c r="D47" s="118"/>
      <c r="E47" s="118"/>
      <c r="F47" s="118"/>
      <c r="G47" s="118"/>
      <c r="J47" s="118"/>
      <c r="K47" s="23"/>
      <c r="L47" s="20" t="s">
        <v>196</v>
      </c>
      <c r="M47" s="12"/>
      <c r="N47" s="1"/>
      <c r="O47" s="225"/>
      <c r="P47" s="1"/>
      <c r="Q47" s="136"/>
      <c r="R47" s="1"/>
      <c r="S47" s="136"/>
      <c r="T47" s="1"/>
      <c r="U47" s="136"/>
      <c r="V47" s="1"/>
      <c r="W47" s="137"/>
    </row>
    <row r="48" spans="1:23" ht="15" customHeight="1" x14ac:dyDescent="0.2">
      <c r="A48" s="240"/>
      <c r="B48" s="118"/>
      <c r="C48" s="118"/>
      <c r="D48" s="118"/>
      <c r="E48" s="118"/>
      <c r="F48" s="118"/>
      <c r="G48" s="118"/>
      <c r="J48" s="118"/>
      <c r="K48" s="23"/>
      <c r="L48" s="20" t="s">
        <v>198</v>
      </c>
      <c r="M48" s="12"/>
      <c r="N48" s="145"/>
      <c r="O48" s="225"/>
      <c r="P48" s="145"/>
      <c r="Q48" s="136"/>
      <c r="R48" s="145"/>
      <c r="S48" s="136"/>
      <c r="T48" s="145"/>
      <c r="U48" s="136"/>
      <c r="V48" s="145"/>
      <c r="W48" s="137"/>
    </row>
    <row r="49" spans="1:23" ht="5.0999999999999996" customHeight="1" x14ac:dyDescent="0.2">
      <c r="A49" s="240"/>
      <c r="B49" s="118"/>
      <c r="C49" s="118"/>
      <c r="D49" s="118"/>
      <c r="E49" s="118"/>
      <c r="F49" s="118"/>
      <c r="G49" s="118"/>
      <c r="J49" s="118"/>
      <c r="K49" s="23"/>
      <c r="L49" s="22"/>
      <c r="M49" s="22"/>
      <c r="N49" s="225"/>
      <c r="O49" s="225"/>
      <c r="P49" s="225"/>
      <c r="Q49" s="136"/>
      <c r="R49" s="225"/>
      <c r="S49" s="136"/>
      <c r="T49" s="225"/>
      <c r="U49" s="136"/>
      <c r="V49" s="225"/>
      <c r="W49" s="137"/>
    </row>
    <row r="50" spans="1:23" ht="15" customHeight="1" x14ac:dyDescent="0.2">
      <c r="A50" s="240"/>
      <c r="B50" s="118"/>
      <c r="C50" s="118"/>
      <c r="D50" s="118"/>
      <c r="E50" s="118"/>
      <c r="F50" s="118"/>
      <c r="G50" s="118"/>
      <c r="J50" s="118"/>
      <c r="K50" s="23"/>
      <c r="L50" s="20" t="s">
        <v>195</v>
      </c>
      <c r="M50" s="12"/>
      <c r="N50" s="1"/>
      <c r="O50" s="225"/>
      <c r="P50" s="1"/>
      <c r="Q50" s="136"/>
      <c r="R50" s="1"/>
      <c r="S50" s="136"/>
      <c r="T50" s="1"/>
      <c r="U50" s="136"/>
      <c r="V50" s="1"/>
      <c r="W50" s="137"/>
    </row>
    <row r="51" spans="1:23" ht="15" customHeight="1" x14ac:dyDescent="0.2">
      <c r="A51" s="240"/>
      <c r="B51" s="118"/>
      <c r="C51" s="118"/>
      <c r="D51" s="118"/>
      <c r="E51" s="118"/>
      <c r="F51" s="118"/>
      <c r="G51" s="118"/>
      <c r="J51" s="118"/>
      <c r="K51" s="23"/>
      <c r="L51" s="20" t="s">
        <v>198</v>
      </c>
      <c r="M51" s="12"/>
      <c r="N51" s="145"/>
      <c r="O51" s="225"/>
      <c r="P51" s="145"/>
      <c r="Q51" s="337"/>
      <c r="R51" s="145"/>
      <c r="S51" s="136"/>
      <c r="T51" s="145"/>
      <c r="U51" s="136"/>
      <c r="V51" s="145"/>
      <c r="W51" s="137"/>
    </row>
    <row r="52" spans="1:23" ht="5.0999999999999996" customHeight="1" x14ac:dyDescent="0.2">
      <c r="A52" s="240"/>
      <c r="B52" s="118"/>
      <c r="C52" s="118"/>
      <c r="D52" s="118"/>
      <c r="E52" s="118"/>
      <c r="F52" s="118"/>
      <c r="G52" s="118"/>
      <c r="J52" s="118"/>
      <c r="K52" s="23"/>
      <c r="L52" s="22"/>
      <c r="M52" s="22"/>
      <c r="N52" s="225"/>
      <c r="O52" s="225"/>
      <c r="P52" s="136"/>
      <c r="Q52" s="136"/>
      <c r="R52" s="136"/>
      <c r="S52" s="136"/>
      <c r="T52" s="136"/>
      <c r="U52" s="136"/>
      <c r="V52" s="136"/>
      <c r="W52" s="137"/>
    </row>
    <row r="53" spans="1:23" ht="2.1" customHeight="1" x14ac:dyDescent="0.2">
      <c r="A53" s="240"/>
      <c r="B53" s="118"/>
      <c r="C53" s="118"/>
      <c r="D53" s="118"/>
      <c r="E53" s="118"/>
      <c r="F53" s="118"/>
      <c r="G53" s="118"/>
      <c r="J53" s="118"/>
      <c r="K53" s="246"/>
      <c r="L53" s="247"/>
      <c r="M53" s="247"/>
      <c r="N53" s="247"/>
      <c r="O53" s="247"/>
      <c r="P53" s="247"/>
      <c r="Q53" s="247"/>
      <c r="R53" s="247"/>
      <c r="S53" s="247"/>
      <c r="T53" s="247"/>
      <c r="U53" s="247"/>
      <c r="V53" s="247"/>
      <c r="W53" s="248"/>
    </row>
    <row r="54" spans="1:23" ht="15" customHeight="1" x14ac:dyDescent="0.2">
      <c r="A54" s="240"/>
      <c r="B54" s="118"/>
      <c r="C54" s="118"/>
      <c r="D54" s="118"/>
      <c r="E54" s="118"/>
      <c r="F54" s="118"/>
      <c r="G54" s="118"/>
      <c r="J54" s="118"/>
      <c r="K54" s="203"/>
      <c r="L54" s="281" t="s">
        <v>305</v>
      </c>
      <c r="M54" s="204"/>
      <c r="N54" s="231" t="s">
        <v>120</v>
      </c>
      <c r="O54" s="232"/>
      <c r="P54" s="232"/>
      <c r="Q54" s="232"/>
      <c r="R54" s="232"/>
      <c r="S54" s="232"/>
      <c r="T54" s="233"/>
      <c r="U54" s="204"/>
      <c r="V54" s="204"/>
      <c r="W54" s="205"/>
    </row>
    <row r="55" spans="1:23" ht="2.1" customHeight="1" x14ac:dyDescent="0.2">
      <c r="A55" s="240"/>
      <c r="B55" s="118"/>
      <c r="C55" s="118"/>
      <c r="D55" s="118"/>
      <c r="E55" s="118"/>
      <c r="F55" s="118"/>
      <c r="G55" s="118"/>
      <c r="J55" s="118"/>
      <c r="K55" s="249"/>
      <c r="L55" s="250"/>
      <c r="M55" s="250"/>
      <c r="N55" s="250"/>
      <c r="O55" s="250"/>
      <c r="P55" s="250"/>
      <c r="Q55" s="250"/>
      <c r="R55" s="250"/>
      <c r="S55" s="250"/>
      <c r="T55" s="250"/>
      <c r="U55" s="250"/>
      <c r="V55" s="250"/>
      <c r="W55" s="251"/>
    </row>
    <row r="56" spans="1:23" ht="5.0999999999999996" customHeight="1" x14ac:dyDescent="0.2">
      <c r="K56" s="265"/>
      <c r="L56" s="266"/>
      <c r="M56" s="267"/>
      <c r="N56" s="267"/>
      <c r="O56" s="267"/>
      <c r="P56" s="267"/>
      <c r="Q56" s="267"/>
      <c r="R56" s="267"/>
      <c r="S56" s="267"/>
      <c r="T56" s="267"/>
      <c r="U56" s="267"/>
      <c r="V56" s="267"/>
      <c r="W56" s="268"/>
    </row>
    <row r="57" spans="1:23" ht="15" customHeight="1" x14ac:dyDescent="0.2">
      <c r="A57" s="240"/>
      <c r="B57" s="118"/>
      <c r="C57" s="118"/>
      <c r="D57" s="118"/>
      <c r="E57" s="118"/>
      <c r="F57" s="118"/>
      <c r="G57" s="118"/>
      <c r="J57" s="118"/>
      <c r="K57" s="23"/>
      <c r="L57" s="269" t="s">
        <v>306</v>
      </c>
      <c r="M57" s="22"/>
      <c r="N57" s="323" t="str">
        <f>C31</f>
        <v/>
      </c>
      <c r="O57" s="22"/>
      <c r="P57" s="323" t="str">
        <f>D31</f>
        <v/>
      </c>
      <c r="Q57" s="22"/>
      <c r="R57" s="323" t="str">
        <f>E31</f>
        <v/>
      </c>
      <c r="S57" s="22"/>
      <c r="T57" s="323" t="str">
        <f>F31</f>
        <v/>
      </c>
      <c r="U57" s="22"/>
      <c r="V57" s="323" t="str">
        <f>G31</f>
        <v/>
      </c>
      <c r="W57" s="143"/>
    </row>
    <row r="58" spans="1:23" ht="22.5" customHeight="1" x14ac:dyDescent="0.2">
      <c r="A58" s="240"/>
      <c r="B58" s="118"/>
      <c r="C58" s="118"/>
      <c r="D58" s="118"/>
      <c r="E58" s="118"/>
      <c r="F58" s="118"/>
      <c r="G58" s="118"/>
      <c r="J58" s="118"/>
      <c r="K58" s="23"/>
      <c r="L58" s="238" t="s">
        <v>138</v>
      </c>
      <c r="M58" s="22"/>
      <c r="N58" s="22"/>
      <c r="O58" s="22"/>
      <c r="P58" s="22"/>
      <c r="Q58" s="22"/>
      <c r="R58" s="22"/>
      <c r="S58" s="22"/>
      <c r="T58" s="22"/>
      <c r="U58" s="22"/>
      <c r="V58" s="22"/>
      <c r="W58" s="143"/>
    </row>
    <row r="59" spans="1:23" ht="17.45" customHeight="1" x14ac:dyDescent="0.2">
      <c r="A59" s="240"/>
      <c r="B59" s="118"/>
      <c r="C59" s="118"/>
      <c r="D59" s="118"/>
      <c r="E59" s="118"/>
      <c r="F59" s="118"/>
      <c r="G59" s="118"/>
      <c r="J59" s="118"/>
      <c r="K59" s="23"/>
      <c r="L59" s="237" t="s">
        <v>204</v>
      </c>
      <c r="M59" s="22"/>
      <c r="N59" s="293" t="str">
        <f>C17</f>
        <v/>
      </c>
      <c r="O59" s="22"/>
      <c r="P59" s="293" t="str">
        <f>D17</f>
        <v/>
      </c>
      <c r="Q59" s="22"/>
      <c r="R59" s="293" t="str">
        <f>E17</f>
        <v/>
      </c>
      <c r="S59" s="22"/>
      <c r="T59" s="293" t="str">
        <f>F17</f>
        <v/>
      </c>
      <c r="U59" s="22"/>
      <c r="V59" s="293" t="str">
        <f>G17</f>
        <v/>
      </c>
      <c r="W59" s="143"/>
    </row>
    <row r="60" spans="1:23" ht="15" customHeight="1" x14ac:dyDescent="0.2">
      <c r="A60" s="240"/>
      <c r="B60" s="118"/>
      <c r="C60" s="118"/>
      <c r="D60" s="118"/>
      <c r="E60" s="118"/>
      <c r="F60" s="118"/>
      <c r="G60" s="118"/>
      <c r="J60" s="118"/>
      <c r="K60" s="23"/>
      <c r="L60" s="286" t="s">
        <v>207</v>
      </c>
      <c r="M60" s="22"/>
      <c r="N60" s="327" t="str">
        <f>C14</f>
        <v/>
      </c>
      <c r="O60" s="22"/>
      <c r="P60" s="327" t="str">
        <f>D14</f>
        <v/>
      </c>
      <c r="Q60" s="22"/>
      <c r="R60" s="327" t="str">
        <f>E14</f>
        <v/>
      </c>
      <c r="S60" s="22"/>
      <c r="T60" s="327" t="str">
        <f>F14</f>
        <v/>
      </c>
      <c r="U60" s="22"/>
      <c r="V60" s="327" t="str">
        <f>G14</f>
        <v/>
      </c>
      <c r="W60" s="143"/>
    </row>
    <row r="61" spans="1:23" ht="17.45" customHeight="1" x14ac:dyDescent="0.2">
      <c r="A61" s="240"/>
      <c r="B61" s="118"/>
      <c r="C61" s="118"/>
      <c r="D61" s="118"/>
      <c r="E61" s="118"/>
      <c r="F61" s="118"/>
      <c r="G61" s="118"/>
      <c r="J61" s="118"/>
      <c r="K61" s="23"/>
      <c r="L61" s="237" t="s">
        <v>205</v>
      </c>
      <c r="M61" s="22"/>
      <c r="N61" s="293" t="str">
        <f>C21</f>
        <v/>
      </c>
      <c r="O61" s="22"/>
      <c r="P61" s="293" t="str">
        <f>D21</f>
        <v/>
      </c>
      <c r="Q61" s="22"/>
      <c r="R61" s="293" t="str">
        <f>E21</f>
        <v/>
      </c>
      <c r="S61" s="22"/>
      <c r="T61" s="293" t="str">
        <f>F21</f>
        <v/>
      </c>
      <c r="U61" s="22"/>
      <c r="V61" s="293" t="str">
        <f>G21</f>
        <v/>
      </c>
      <c r="W61" s="143"/>
    </row>
    <row r="62" spans="1:23" ht="15" customHeight="1" x14ac:dyDescent="0.2">
      <c r="A62" s="240"/>
      <c r="B62" s="118"/>
      <c r="C62" s="118"/>
      <c r="D62" s="118"/>
      <c r="E62" s="118"/>
      <c r="F62" s="118"/>
      <c r="G62" s="118"/>
      <c r="J62" s="118"/>
      <c r="K62" s="23"/>
      <c r="L62" s="286" t="s">
        <v>11</v>
      </c>
      <c r="M62" s="22"/>
      <c r="N62" s="327" t="str">
        <f>C18</f>
        <v/>
      </c>
      <c r="O62" s="22"/>
      <c r="P62" s="327" t="str">
        <f>D18</f>
        <v/>
      </c>
      <c r="Q62" s="22"/>
      <c r="R62" s="327" t="str">
        <f>E18</f>
        <v/>
      </c>
      <c r="S62" s="22"/>
      <c r="T62" s="327" t="str">
        <f>F18</f>
        <v/>
      </c>
      <c r="U62" s="22"/>
      <c r="V62" s="327" t="str">
        <f>G18</f>
        <v/>
      </c>
      <c r="W62" s="143"/>
    </row>
    <row r="63" spans="1:23" ht="17.45" customHeight="1" x14ac:dyDescent="0.2">
      <c r="A63" s="240"/>
      <c r="B63" s="118"/>
      <c r="C63" s="118"/>
      <c r="D63" s="118"/>
      <c r="E63" s="118"/>
      <c r="F63" s="118"/>
      <c r="G63" s="118"/>
      <c r="J63" s="118"/>
      <c r="K63" s="23"/>
      <c r="L63" s="237" t="s">
        <v>206</v>
      </c>
      <c r="M63" s="22"/>
      <c r="N63" s="293" t="str">
        <f>C25</f>
        <v/>
      </c>
      <c r="O63" s="22"/>
      <c r="P63" s="293" t="str">
        <f>D25</f>
        <v/>
      </c>
      <c r="Q63" s="22"/>
      <c r="R63" s="293" t="str">
        <f>E25</f>
        <v/>
      </c>
      <c r="S63" s="22"/>
      <c r="T63" s="293" t="str">
        <f>F25</f>
        <v/>
      </c>
      <c r="U63" s="22"/>
      <c r="V63" s="293" t="str">
        <f>G25</f>
        <v/>
      </c>
      <c r="W63" s="143"/>
    </row>
    <row r="64" spans="1:23" ht="15" customHeight="1" x14ac:dyDescent="0.2">
      <c r="A64" s="240"/>
      <c r="B64" s="118"/>
      <c r="C64" s="118"/>
      <c r="D64" s="118"/>
      <c r="E64" s="118"/>
      <c r="F64" s="118"/>
      <c r="G64" s="118"/>
      <c r="J64" s="118"/>
      <c r="K64" s="23"/>
      <c r="L64" s="286" t="s">
        <v>12</v>
      </c>
      <c r="M64" s="22"/>
      <c r="N64" s="327" t="str">
        <f>C22</f>
        <v/>
      </c>
      <c r="O64" s="22"/>
      <c r="P64" s="327" t="str">
        <f>D22</f>
        <v/>
      </c>
      <c r="Q64" s="22"/>
      <c r="R64" s="327" t="str">
        <f>E22</f>
        <v/>
      </c>
      <c r="S64" s="22"/>
      <c r="T64" s="327" t="str">
        <f>F22</f>
        <v/>
      </c>
      <c r="U64" s="22"/>
      <c r="V64" s="327" t="str">
        <f>G22</f>
        <v/>
      </c>
      <c r="W64" s="143"/>
    </row>
    <row r="65" spans="1:23" ht="7.5" customHeight="1" x14ac:dyDescent="0.2">
      <c r="K65" s="283"/>
      <c r="L65" s="284"/>
      <c r="M65" s="284"/>
      <c r="N65" s="284"/>
      <c r="O65" s="284"/>
      <c r="P65" s="284"/>
      <c r="Q65" s="284"/>
      <c r="R65" s="284"/>
      <c r="S65" s="284"/>
      <c r="T65" s="284"/>
      <c r="U65" s="284"/>
      <c r="V65" s="284"/>
      <c r="W65" s="285"/>
    </row>
    <row r="66" spans="1:23" ht="15" customHeight="1" x14ac:dyDescent="0.2">
      <c r="A66" s="240"/>
      <c r="B66" s="118"/>
      <c r="C66" s="118"/>
      <c r="D66" s="118"/>
      <c r="E66" s="118"/>
      <c r="F66" s="118"/>
      <c r="G66" s="118"/>
      <c r="J66" s="118"/>
      <c r="K66" s="23"/>
      <c r="L66" s="236" t="s">
        <v>108</v>
      </c>
      <c r="M66" s="22"/>
      <c r="N66" s="358" t="str">
        <f>C26</f>
        <v/>
      </c>
      <c r="O66" s="22"/>
      <c r="P66" s="358" t="str">
        <f>D26</f>
        <v/>
      </c>
      <c r="Q66" s="22"/>
      <c r="R66" s="358" t="str">
        <f>E26</f>
        <v/>
      </c>
      <c r="S66" s="22"/>
      <c r="T66" s="358" t="str">
        <f>F26</f>
        <v/>
      </c>
      <c r="U66" s="22"/>
      <c r="V66" s="358" t="str">
        <f>G26</f>
        <v/>
      </c>
      <c r="W66" s="143"/>
    </row>
    <row r="67" spans="1:23" ht="5.0999999999999996" customHeight="1" thickBot="1" x14ac:dyDescent="0.25">
      <c r="A67" s="240"/>
      <c r="B67" s="118"/>
      <c r="C67" s="118"/>
      <c r="D67" s="118"/>
      <c r="E67" s="118"/>
      <c r="F67" s="118"/>
      <c r="G67" s="118"/>
      <c r="J67" s="118"/>
      <c r="K67" s="24"/>
      <c r="L67" s="25"/>
      <c r="M67" s="25"/>
      <c r="N67" s="25"/>
      <c r="O67" s="25"/>
      <c r="P67" s="25"/>
      <c r="Q67" s="25"/>
      <c r="R67" s="25"/>
      <c r="S67" s="25"/>
      <c r="T67" s="25"/>
      <c r="U67" s="25"/>
      <c r="V67" s="25"/>
      <c r="W67" s="144"/>
    </row>
    <row r="68" spans="1:23" ht="15" customHeight="1" x14ac:dyDescent="0.2">
      <c r="A68" s="240"/>
      <c r="B68" s="118"/>
      <c r="C68" s="118"/>
      <c r="D68" s="118"/>
      <c r="E68" s="118"/>
      <c r="F68" s="118"/>
      <c r="G68" s="118"/>
      <c r="J68" s="118"/>
      <c r="K68" s="309" t="str">
        <f>shtConfigDMSupport!$B$16 &amp; ", " &amp; shtConfigDMSupport!$B$17</f>
        <v>© Excel Works Ltd, 2010-2017</v>
      </c>
      <c r="V68" s="292"/>
      <c r="W68" s="310" t="str">
        <f>"Version " &amp; shtConfigDMSupport!$B$14 &amp; " (" &amp; TEXT(shtConfigDMSupport!$B$15,"d mmm yyyy") &amp; ")"</f>
        <v>Version 4.0b (4 Mar 2017)</v>
      </c>
    </row>
  </sheetData>
  <sheetProtection password="E7E7" sheet="1" objects="1" scenarios="1"/>
  <phoneticPr fontId="2" type="noConversion"/>
  <dataValidations count="4">
    <dataValidation type="decimal" operator="greaterThanOrEqual" allowBlank="1" showInputMessage="1" showErrorMessage="1" errorTitle="Invalid Entry" error="Please enter a number greater than or equal to zero" sqref="P42:P43 R42:R43 T42:T43 V42:V43 N42:N43">
      <formula1>0</formula1>
    </dataValidation>
    <dataValidation type="decimal" operator="greaterThanOrEqual" allowBlank="1" showInputMessage="1" showErrorMessage="1" errorTitle="Invalid Entry" error="Please enter a percentage greater than or equal to zero (don't enter % sign, i.e. enter 7.5% as 7.5)" sqref="P51 R51 T51 V51 N45 P45 R45 T45 V45 N48 P48 R48 T48 V48 N51">
      <formula1>0</formula1>
    </dataValidation>
    <dataValidation type="whole" operator="greaterThanOrEqual" allowBlank="1" showInputMessage="1" showErrorMessage="1" errorTitle="Invalid Entry" error="Please enter a whole number greater than or equal to zero (no decimals)" sqref="P50 R50 T50 V50 N47 P47 R47 T47 V47 N50">
      <formula1>0</formula1>
    </dataValidation>
    <dataValidation type="custom" allowBlank="1" showInputMessage="1" showErrorMessage="1" errorTitle="No Data Entry" error="Please enter data in cells with green backround" sqref="N44:V44 N46:V46 N49:V49 O42:O43 O45 O47:O48 O50:O51 Q42:Q43 Q45 Q47:Q48 Q50:Q51 S42:S43 S45 S47:S48 S50:S51 U42:U43 U45 U47:U48 U50:U51 O40 U40 S40 Q40">
      <formula1>LEN(N40)=0</formula1>
    </dataValidation>
  </dataValidations>
  <printOptions horizontalCentered="1"/>
  <pageMargins left="0.39370078740157483" right="0.39370078740157483" top="0.59055118110236227" bottom="0.39370078740157483" header="0.31496062992125984" footer="0.31496062992125984"/>
  <pageSetup paperSize="9" scale="90"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Repayment">
              <controlPr defaultSize="0" autoFill="0" autoLine="0" autoPict="0">
                <anchor moveWithCells="1">
                  <from>
                    <xdr:col>15</xdr:col>
                    <xdr:colOff>333375</xdr:colOff>
                    <xdr:row>52</xdr:row>
                    <xdr:rowOff>9525</xdr:rowOff>
                  </from>
                  <to>
                    <xdr:col>17</xdr:col>
                    <xdr:colOff>200025</xdr:colOff>
                    <xdr:row>55</xdr:row>
                    <xdr:rowOff>0</xdr:rowOff>
                  </to>
                </anchor>
              </controlPr>
            </control>
          </mc:Choice>
        </mc:AlternateContent>
        <mc:AlternateContent xmlns:mc="http://schemas.openxmlformats.org/markup-compatibility/2006">
          <mc:Choice Requires="x14">
            <control shapeId="15362" r:id="rId5" name="optInterestOnly">
              <controlPr defaultSize="0" autoFill="0" autoLine="0" autoPict="0">
                <anchor moveWithCells="1">
                  <from>
                    <xdr:col>17</xdr:col>
                    <xdr:colOff>400050</xdr:colOff>
                    <xdr:row>52</xdr:row>
                    <xdr:rowOff>9525</xdr:rowOff>
                  </from>
                  <to>
                    <xdr:col>19</xdr:col>
                    <xdr:colOff>266700</xdr:colOff>
                    <xdr:row>55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PaymentCalculatorCalc">
    <pageSetUpPr autoPageBreaks="0" fitToPage="1"/>
  </sheetPr>
  <dimension ref="A1:G140"/>
  <sheetViews>
    <sheetView showRowColHeaders="0" zoomScaleNormal="100" workbookViewId="0"/>
  </sheetViews>
  <sheetFormatPr defaultRowHeight="12.75" x14ac:dyDescent="0.2"/>
  <cols>
    <col min="1" max="1" width="2.7109375" style="2" customWidth="1"/>
    <col min="2" max="2" width="55.7109375" customWidth="1"/>
    <col min="3" max="7" width="15.7109375" customWidth="1"/>
  </cols>
  <sheetData>
    <row r="1" spans="1:7" ht="20.100000000000001" customHeight="1" x14ac:dyDescent="0.2">
      <c r="A1"/>
      <c r="B1" s="254" t="s">
        <v>258</v>
      </c>
    </row>
    <row r="2" spans="1:7" x14ac:dyDescent="0.2">
      <c r="A2"/>
    </row>
    <row r="3" spans="1:7" ht="20.100000000000001" customHeight="1" x14ac:dyDescent="0.2">
      <c r="B3" s="156" t="s">
        <v>252</v>
      </c>
      <c r="C3" s="155"/>
      <c r="D3" s="155"/>
      <c r="E3" s="155"/>
      <c r="F3" s="155"/>
      <c r="G3" s="155"/>
    </row>
    <row r="4" spans="1:7" x14ac:dyDescent="0.2">
      <c r="A4" s="93"/>
      <c r="B4" s="93"/>
      <c r="C4" s="94"/>
      <c r="D4" s="94"/>
      <c r="E4" s="94"/>
      <c r="F4" s="94"/>
      <c r="G4" s="94"/>
    </row>
    <row r="5" spans="1:7" ht="13.5" thickBot="1" x14ac:dyDescent="0.25">
      <c r="A5" s="93"/>
      <c r="B5" s="3" t="s">
        <v>37</v>
      </c>
      <c r="C5" s="93"/>
      <c r="D5" s="93"/>
      <c r="E5" s="93"/>
      <c r="F5" s="93"/>
      <c r="G5" s="93"/>
    </row>
    <row r="6" spans="1:7" x14ac:dyDescent="0.2">
      <c r="A6" s="93"/>
      <c r="B6" s="26" t="s">
        <v>33</v>
      </c>
      <c r="C6" s="27" t="s">
        <v>282</v>
      </c>
      <c r="D6" s="27" t="s">
        <v>283</v>
      </c>
      <c r="E6" s="27" t="s">
        <v>284</v>
      </c>
      <c r="F6" s="27" t="s">
        <v>285</v>
      </c>
      <c r="G6" s="28" t="s">
        <v>286</v>
      </c>
    </row>
    <row r="7" spans="1:7" x14ac:dyDescent="0.2">
      <c r="A7" s="93"/>
      <c r="B7" s="29" t="s">
        <v>51</v>
      </c>
      <c r="C7" s="30" t="b">
        <f>LEN(TRIM('Payment Calculator'!$N$42))=0</f>
        <v>1</v>
      </c>
      <c r="D7" s="30" t="b">
        <f>LEN(TRIM('Payment Calculator'!$P$42))=0</f>
        <v>1</v>
      </c>
      <c r="E7" s="30" t="b">
        <f>LEN(TRIM('Payment Calculator'!$R$42))=0</f>
        <v>1</v>
      </c>
      <c r="F7" s="30" t="b">
        <f>LEN(TRIM('Payment Calculator'!$T$42))=0</f>
        <v>1</v>
      </c>
      <c r="G7" s="31" t="b">
        <f>LEN(TRIM('Payment Calculator'!$V$42))=0</f>
        <v>1</v>
      </c>
    </row>
    <row r="8" spans="1:7" x14ac:dyDescent="0.2">
      <c r="A8" s="93"/>
      <c r="B8" s="32" t="s">
        <v>217</v>
      </c>
      <c r="C8" s="30" t="b">
        <f>LEN(TRIM('Payment Calculator'!$N$43))=0</f>
        <v>1</v>
      </c>
      <c r="D8" s="30" t="b">
        <f>LEN(TRIM('Payment Calculator'!$P$43))=0</f>
        <v>1</v>
      </c>
      <c r="E8" s="30" t="b">
        <f>LEN(TRIM('Payment Calculator'!$R$43))=0</f>
        <v>1</v>
      </c>
      <c r="F8" s="30" t="b">
        <f>LEN(TRIM('Payment Calculator'!$T$43))=0</f>
        <v>1</v>
      </c>
      <c r="G8" s="31" t="b">
        <f>LEN(TRIM('Payment Calculator'!$V$43))=0</f>
        <v>1</v>
      </c>
    </row>
    <row r="9" spans="1:7" x14ac:dyDescent="0.2">
      <c r="A9" s="93"/>
      <c r="B9" s="32" t="s">
        <v>35</v>
      </c>
      <c r="C9" s="30" t="b">
        <f>LEN(TRIM('Payment Calculator'!$N$45))=0</f>
        <v>1</v>
      </c>
      <c r="D9" s="30" t="b">
        <f>LEN(TRIM('Payment Calculator'!$P$45))=0</f>
        <v>1</v>
      </c>
      <c r="E9" s="30" t="b">
        <f>LEN(TRIM('Payment Calculator'!$R$45))=0</f>
        <v>1</v>
      </c>
      <c r="F9" s="30" t="b">
        <f>LEN(TRIM('Payment Calculator'!$T$45))=0</f>
        <v>1</v>
      </c>
      <c r="G9" s="31" t="b">
        <f>LEN(TRIM('Payment Calculator'!$V$45))=0</f>
        <v>1</v>
      </c>
    </row>
    <row r="10" spans="1:7" x14ac:dyDescent="0.2">
      <c r="A10" s="93"/>
      <c r="B10" s="32" t="s">
        <v>30</v>
      </c>
      <c r="C10" s="30" t="b">
        <f>LEN(TRIM('Payment Calculator'!$N$47))=0</f>
        <v>1</v>
      </c>
      <c r="D10" s="30" t="b">
        <f>LEN(TRIM('Payment Calculator'!$P$47))=0</f>
        <v>1</v>
      </c>
      <c r="E10" s="30" t="b">
        <f>LEN(TRIM('Payment Calculator'!$R$47))=0</f>
        <v>1</v>
      </c>
      <c r="F10" s="30" t="b">
        <f>LEN(TRIM('Payment Calculator'!$T$47))=0</f>
        <v>1</v>
      </c>
      <c r="G10" s="31" t="b">
        <f>LEN(TRIM('Payment Calculator'!$V$47))=0</f>
        <v>1</v>
      </c>
    </row>
    <row r="11" spans="1:7" x14ac:dyDescent="0.2">
      <c r="A11" s="93"/>
      <c r="B11" s="32" t="s">
        <v>3</v>
      </c>
      <c r="C11" s="30" t="b">
        <f>LEN(TRIM('Payment Calculator'!$N$48))=0</f>
        <v>1</v>
      </c>
      <c r="D11" s="30" t="b">
        <f>LEN(TRIM('Payment Calculator'!$P$48))=0</f>
        <v>1</v>
      </c>
      <c r="E11" s="30" t="b">
        <f>LEN(TRIM('Payment Calculator'!$R$48))=0</f>
        <v>1</v>
      </c>
      <c r="F11" s="30" t="b">
        <f>LEN(TRIM('Payment Calculator'!$T$48))=0</f>
        <v>1</v>
      </c>
      <c r="G11" s="31" t="b">
        <f>LEN(TRIM('Payment Calculator'!$V$48))=0</f>
        <v>1</v>
      </c>
    </row>
    <row r="12" spans="1:7" x14ac:dyDescent="0.2">
      <c r="A12" s="93"/>
      <c r="B12" s="32" t="s">
        <v>31</v>
      </c>
      <c r="C12" s="30" t="b">
        <f>LEN(TRIM('Payment Calculator'!$N$50))=0</f>
        <v>1</v>
      </c>
      <c r="D12" s="30" t="b">
        <f>LEN(TRIM('Payment Calculator'!$P$50))=0</f>
        <v>1</v>
      </c>
      <c r="E12" s="30" t="b">
        <f>LEN(TRIM('Payment Calculator'!$R$50))=0</f>
        <v>1</v>
      </c>
      <c r="F12" s="30" t="b">
        <f>LEN(TRIM('Payment Calculator'!$T$50))=0</f>
        <v>1</v>
      </c>
      <c r="G12" s="31" t="b">
        <f>LEN(TRIM('Payment Calculator'!$V$50))=0</f>
        <v>1</v>
      </c>
    </row>
    <row r="13" spans="1:7" ht="13.5" thickBot="1" x14ac:dyDescent="0.25">
      <c r="A13" s="93"/>
      <c r="B13" s="33" t="s">
        <v>3</v>
      </c>
      <c r="C13" s="34" t="b">
        <f>LEN(TRIM('Payment Calculator'!$N$51))=0</f>
        <v>1</v>
      </c>
      <c r="D13" s="34" t="b">
        <f>LEN(TRIM('Payment Calculator'!$P$51))=0</f>
        <v>1</v>
      </c>
      <c r="E13" s="34" t="b">
        <f>LEN(TRIM('Payment Calculator'!$R$51))=0</f>
        <v>1</v>
      </c>
      <c r="F13" s="34" t="b">
        <f>LEN(TRIM('Payment Calculator'!$T$51))=0</f>
        <v>1</v>
      </c>
      <c r="G13" s="35" t="b">
        <f>LEN(TRIM('Payment Calculator'!$V$51))=0</f>
        <v>1</v>
      </c>
    </row>
    <row r="14" spans="1:7" x14ac:dyDescent="0.2">
      <c r="A14" s="93"/>
      <c r="B14" s="93"/>
      <c r="C14" s="93"/>
      <c r="D14" s="93"/>
      <c r="E14" s="93"/>
      <c r="F14" s="93"/>
      <c r="G14" s="93"/>
    </row>
    <row r="15" spans="1:7" ht="13.5" thickBot="1" x14ac:dyDescent="0.25">
      <c r="A15" s="93"/>
      <c r="B15" s="3" t="s">
        <v>38</v>
      </c>
      <c r="C15" s="93"/>
      <c r="D15" s="93"/>
      <c r="E15" s="93"/>
      <c r="F15" s="93"/>
      <c r="G15" s="93"/>
    </row>
    <row r="16" spans="1:7" x14ac:dyDescent="0.2">
      <c r="A16" s="93"/>
      <c r="B16" s="26" t="s">
        <v>33</v>
      </c>
      <c r="C16" s="27" t="s">
        <v>282</v>
      </c>
      <c r="D16" s="27" t="s">
        <v>283</v>
      </c>
      <c r="E16" s="27" t="s">
        <v>284</v>
      </c>
      <c r="F16" s="27" t="s">
        <v>285</v>
      </c>
      <c r="G16" s="28" t="s">
        <v>286</v>
      </c>
    </row>
    <row r="17" spans="1:7" x14ac:dyDescent="0.2">
      <c r="A17" s="93"/>
      <c r="B17" s="29" t="s">
        <v>51</v>
      </c>
      <c r="C17" s="36">
        <f>IF(C7,0,'Payment Calculator'!$N$42)</f>
        <v>0</v>
      </c>
      <c r="D17" s="36">
        <f>IF(D7,0,'Payment Calculator'!$P$42)</f>
        <v>0</v>
      </c>
      <c r="E17" s="36">
        <f>IF(E7,0,'Payment Calculator'!$R$42)</f>
        <v>0</v>
      </c>
      <c r="F17" s="36">
        <f>IF(F7,0,'Payment Calculator'!$T$42)</f>
        <v>0</v>
      </c>
      <c r="G17" s="37">
        <f>IF(G7,0,'Payment Calculator'!$V$42)</f>
        <v>0</v>
      </c>
    </row>
    <row r="18" spans="1:7" x14ac:dyDescent="0.2">
      <c r="A18" s="93"/>
      <c r="B18" s="32" t="s">
        <v>234</v>
      </c>
      <c r="C18" s="36">
        <f>IF(C8,0,'Payment Calculator'!$N$43)</f>
        <v>0</v>
      </c>
      <c r="D18" s="36">
        <f>IF(D8,0,'Payment Calculator'!$P$43)</f>
        <v>0</v>
      </c>
      <c r="E18" s="36">
        <f>IF(E8,0,'Payment Calculator'!$R$43)</f>
        <v>0</v>
      </c>
      <c r="F18" s="36">
        <f>IF(F8,0,'Payment Calculator'!$T$43)</f>
        <v>0</v>
      </c>
      <c r="G18" s="37">
        <f>IF(G8,0,'Payment Calculator'!$V$43)</f>
        <v>0</v>
      </c>
    </row>
    <row r="19" spans="1:7" x14ac:dyDescent="0.2">
      <c r="A19" s="93"/>
      <c r="B19" s="32" t="s">
        <v>25</v>
      </c>
      <c r="C19" s="36">
        <f>IF(C9,0,'Payment Calculator'!$N$45)</f>
        <v>0</v>
      </c>
      <c r="D19" s="36">
        <f>IF(D9,0,'Payment Calculator'!$P$45)</f>
        <v>0</v>
      </c>
      <c r="E19" s="36">
        <f>IF(E9,0,'Payment Calculator'!$R$45)</f>
        <v>0</v>
      </c>
      <c r="F19" s="36">
        <f>IF(F9,0,'Payment Calculator'!$T$45)</f>
        <v>0</v>
      </c>
      <c r="G19" s="37">
        <f>IF(G9,0,'Payment Calculator'!$V$45)</f>
        <v>0</v>
      </c>
    </row>
    <row r="20" spans="1:7" x14ac:dyDescent="0.2">
      <c r="A20" s="93"/>
      <c r="B20" s="32" t="s">
        <v>30</v>
      </c>
      <c r="C20" s="36">
        <f>IF(C10,0,'Payment Calculator'!$N$47)</f>
        <v>0</v>
      </c>
      <c r="D20" s="36">
        <f>IF(D10,0,'Payment Calculator'!$P$47)</f>
        <v>0</v>
      </c>
      <c r="E20" s="36">
        <f>IF(E10,0,'Payment Calculator'!$R$47)</f>
        <v>0</v>
      </c>
      <c r="F20" s="36">
        <f>IF(F10,0,'Payment Calculator'!$T$47)</f>
        <v>0</v>
      </c>
      <c r="G20" s="37">
        <f>IF(G10,0,'Payment Calculator'!$V$47)</f>
        <v>0</v>
      </c>
    </row>
    <row r="21" spans="1:7" x14ac:dyDescent="0.2">
      <c r="A21" s="93"/>
      <c r="B21" s="32" t="s">
        <v>26</v>
      </c>
      <c r="C21" s="36">
        <f>IF(C11,0,'Payment Calculator'!$N$48)</f>
        <v>0</v>
      </c>
      <c r="D21" s="36">
        <f>IF(D11,0,'Payment Calculator'!$P$48)</f>
        <v>0</v>
      </c>
      <c r="E21" s="36">
        <f>IF(E11,0,'Payment Calculator'!$R$48)</f>
        <v>0</v>
      </c>
      <c r="F21" s="36">
        <f>IF(F11,0,'Payment Calculator'!$T$48)</f>
        <v>0</v>
      </c>
      <c r="G21" s="37">
        <f>IF(G11,0,'Payment Calculator'!$V$48)</f>
        <v>0</v>
      </c>
    </row>
    <row r="22" spans="1:7" x14ac:dyDescent="0.2">
      <c r="A22" s="93"/>
      <c r="B22" s="32" t="s">
        <v>31</v>
      </c>
      <c r="C22" s="36">
        <f>IF(C12,0,'Payment Calculator'!$N$50)</f>
        <v>0</v>
      </c>
      <c r="D22" s="36">
        <f>IF(D12,0,'Payment Calculator'!$P$50)</f>
        <v>0</v>
      </c>
      <c r="E22" s="36">
        <f>IF(E12,0,'Payment Calculator'!$R$50)</f>
        <v>0</v>
      </c>
      <c r="F22" s="36">
        <f>IF(F12,0,'Payment Calculator'!$T$50)</f>
        <v>0</v>
      </c>
      <c r="G22" s="37">
        <f>IF(G12,0,'Payment Calculator'!$V$50)</f>
        <v>0</v>
      </c>
    </row>
    <row r="23" spans="1:7" ht="13.5" thickBot="1" x14ac:dyDescent="0.25">
      <c r="A23" s="93"/>
      <c r="B23" s="33" t="s">
        <v>26</v>
      </c>
      <c r="C23" s="38">
        <f>IF(C13,0,'Payment Calculator'!$N$51)</f>
        <v>0</v>
      </c>
      <c r="D23" s="38">
        <f>IF(D13,0,'Payment Calculator'!$P$51)</f>
        <v>0</v>
      </c>
      <c r="E23" s="38">
        <f>IF(E13,0,'Payment Calculator'!$R$51)</f>
        <v>0</v>
      </c>
      <c r="F23" s="38">
        <f>IF(F13,0,'Payment Calculator'!$T$51)</f>
        <v>0</v>
      </c>
      <c r="G23" s="39">
        <f>IF(G13,0,'Payment Calculator'!$V$51)</f>
        <v>0</v>
      </c>
    </row>
    <row r="24" spans="1:7" x14ac:dyDescent="0.2">
      <c r="A24" s="93"/>
      <c r="B24" s="93"/>
      <c r="C24" s="93"/>
      <c r="D24" s="93"/>
      <c r="E24" s="93"/>
      <c r="F24" s="93"/>
      <c r="G24" s="93"/>
    </row>
    <row r="25" spans="1:7" ht="13.5" thickBot="1" x14ac:dyDescent="0.25">
      <c r="A25" s="93"/>
      <c r="B25" s="3" t="s">
        <v>39</v>
      </c>
      <c r="C25" s="93"/>
      <c r="D25" s="93"/>
      <c r="E25" s="93"/>
      <c r="F25" s="93"/>
      <c r="G25" s="93"/>
    </row>
    <row r="26" spans="1:7" x14ac:dyDescent="0.2">
      <c r="A26" s="93"/>
      <c r="B26" s="26" t="s">
        <v>33</v>
      </c>
      <c r="C26" s="27" t="s">
        <v>282</v>
      </c>
      <c r="D26" s="27" t="s">
        <v>283</v>
      </c>
      <c r="E26" s="27" t="s">
        <v>284</v>
      </c>
      <c r="F26" s="27" t="s">
        <v>285</v>
      </c>
      <c r="G26" s="28" t="s">
        <v>286</v>
      </c>
    </row>
    <row r="27" spans="1:7" x14ac:dyDescent="0.2">
      <c r="A27" s="93"/>
      <c r="B27" s="29" t="s">
        <v>51</v>
      </c>
      <c r="C27" s="36" t="b">
        <f t="shared" ref="C27:G33" si="0">ISNUMBER(C17)</f>
        <v>1</v>
      </c>
      <c r="D27" s="36" t="b">
        <f t="shared" si="0"/>
        <v>1</v>
      </c>
      <c r="E27" s="36" t="b">
        <f t="shared" si="0"/>
        <v>1</v>
      </c>
      <c r="F27" s="36" t="b">
        <f t="shared" si="0"/>
        <v>1</v>
      </c>
      <c r="G27" s="37" t="b">
        <f t="shared" si="0"/>
        <v>1</v>
      </c>
    </row>
    <row r="28" spans="1:7" x14ac:dyDescent="0.2">
      <c r="A28" s="93"/>
      <c r="B28" s="32" t="s">
        <v>217</v>
      </c>
      <c r="C28" s="36" t="b">
        <f t="shared" si="0"/>
        <v>1</v>
      </c>
      <c r="D28" s="36" t="b">
        <f t="shared" si="0"/>
        <v>1</v>
      </c>
      <c r="E28" s="36" t="b">
        <f t="shared" si="0"/>
        <v>1</v>
      </c>
      <c r="F28" s="36" t="b">
        <f t="shared" si="0"/>
        <v>1</v>
      </c>
      <c r="G28" s="37" t="b">
        <f t="shared" si="0"/>
        <v>1</v>
      </c>
    </row>
    <row r="29" spans="1:7" x14ac:dyDescent="0.2">
      <c r="A29" s="93"/>
      <c r="B29" s="32" t="s">
        <v>35</v>
      </c>
      <c r="C29" s="36" t="b">
        <f t="shared" si="0"/>
        <v>1</v>
      </c>
      <c r="D29" s="36" t="b">
        <f t="shared" si="0"/>
        <v>1</v>
      </c>
      <c r="E29" s="36" t="b">
        <f t="shared" si="0"/>
        <v>1</v>
      </c>
      <c r="F29" s="36" t="b">
        <f t="shared" si="0"/>
        <v>1</v>
      </c>
      <c r="G29" s="37" t="b">
        <f t="shared" si="0"/>
        <v>1</v>
      </c>
    </row>
    <row r="30" spans="1:7" x14ac:dyDescent="0.2">
      <c r="A30" s="93"/>
      <c r="B30" s="32" t="s">
        <v>30</v>
      </c>
      <c r="C30" s="36" t="b">
        <f t="shared" si="0"/>
        <v>1</v>
      </c>
      <c r="D30" s="36" t="b">
        <f t="shared" si="0"/>
        <v>1</v>
      </c>
      <c r="E30" s="36" t="b">
        <f t="shared" si="0"/>
        <v>1</v>
      </c>
      <c r="F30" s="36" t="b">
        <f t="shared" si="0"/>
        <v>1</v>
      </c>
      <c r="G30" s="37" t="b">
        <f t="shared" si="0"/>
        <v>1</v>
      </c>
    </row>
    <row r="31" spans="1:7" x14ac:dyDescent="0.2">
      <c r="A31" s="93"/>
      <c r="B31" s="32" t="s">
        <v>3</v>
      </c>
      <c r="C31" s="36" t="b">
        <f t="shared" si="0"/>
        <v>1</v>
      </c>
      <c r="D31" s="36" t="b">
        <f t="shared" si="0"/>
        <v>1</v>
      </c>
      <c r="E31" s="36" t="b">
        <f t="shared" si="0"/>
        <v>1</v>
      </c>
      <c r="F31" s="36" t="b">
        <f t="shared" si="0"/>
        <v>1</v>
      </c>
      <c r="G31" s="37" t="b">
        <f t="shared" si="0"/>
        <v>1</v>
      </c>
    </row>
    <row r="32" spans="1:7" x14ac:dyDescent="0.2">
      <c r="A32" s="93"/>
      <c r="B32" s="32" t="s">
        <v>31</v>
      </c>
      <c r="C32" s="36" t="b">
        <f t="shared" si="0"/>
        <v>1</v>
      </c>
      <c r="D32" s="36" t="b">
        <f t="shared" si="0"/>
        <v>1</v>
      </c>
      <c r="E32" s="36" t="b">
        <f t="shared" si="0"/>
        <v>1</v>
      </c>
      <c r="F32" s="36" t="b">
        <f t="shared" si="0"/>
        <v>1</v>
      </c>
      <c r="G32" s="37" t="b">
        <f t="shared" si="0"/>
        <v>1</v>
      </c>
    </row>
    <row r="33" spans="1:7" ht="13.5" thickBot="1" x14ac:dyDescent="0.25">
      <c r="A33" s="93"/>
      <c r="B33" s="33" t="s">
        <v>3</v>
      </c>
      <c r="C33" s="38" t="b">
        <f t="shared" si="0"/>
        <v>1</v>
      </c>
      <c r="D33" s="38" t="b">
        <f t="shared" si="0"/>
        <v>1</v>
      </c>
      <c r="E33" s="38" t="b">
        <f t="shared" si="0"/>
        <v>1</v>
      </c>
      <c r="F33" s="38" t="b">
        <f t="shared" si="0"/>
        <v>1</v>
      </c>
      <c r="G33" s="39" t="b">
        <f t="shared" si="0"/>
        <v>1</v>
      </c>
    </row>
    <row r="34" spans="1:7" x14ac:dyDescent="0.2">
      <c r="A34" s="93"/>
      <c r="B34" s="93"/>
      <c r="C34" s="93"/>
      <c r="D34" s="93"/>
      <c r="E34" s="93"/>
      <c r="F34" s="93"/>
      <c r="G34" s="93"/>
    </row>
    <row r="35" spans="1:7" ht="13.5" thickBot="1" x14ac:dyDescent="0.25">
      <c r="A35" s="93"/>
      <c r="B35" s="3" t="s">
        <v>40</v>
      </c>
      <c r="C35" s="93"/>
      <c r="D35" s="93"/>
      <c r="E35" s="93"/>
      <c r="F35" s="93"/>
      <c r="G35" s="93"/>
    </row>
    <row r="36" spans="1:7" x14ac:dyDescent="0.2">
      <c r="A36" s="93"/>
      <c r="B36" s="146" t="s">
        <v>33</v>
      </c>
      <c r="C36" s="147" t="s">
        <v>282</v>
      </c>
      <c r="D36" s="147" t="s">
        <v>283</v>
      </c>
      <c r="E36" s="147" t="s">
        <v>284</v>
      </c>
      <c r="F36" s="147" t="s">
        <v>285</v>
      </c>
      <c r="G36" s="148" t="s">
        <v>286</v>
      </c>
    </row>
    <row r="37" spans="1:7" x14ac:dyDescent="0.2">
      <c r="A37" s="93"/>
      <c r="B37" s="29" t="s">
        <v>51</v>
      </c>
      <c r="C37" s="36">
        <f>IF(C27,C17,0)</f>
        <v>0</v>
      </c>
      <c r="D37" s="36">
        <f>IF(D27,D17,0)</f>
        <v>0</v>
      </c>
      <c r="E37" s="36">
        <f>IF(E27,E17,0)</f>
        <v>0</v>
      </c>
      <c r="F37" s="36">
        <f>IF(F27,F17,0)</f>
        <v>0</v>
      </c>
      <c r="G37" s="37">
        <f>IF(G27,G17,0)</f>
        <v>0</v>
      </c>
    </row>
    <row r="38" spans="1:7" x14ac:dyDescent="0.2">
      <c r="A38" s="93"/>
      <c r="B38" s="32" t="s">
        <v>235</v>
      </c>
      <c r="C38" s="36">
        <f>IF(C28,C18*12,0)</f>
        <v>0</v>
      </c>
      <c r="D38" s="36">
        <f>IF(D28,D18*12,0)</f>
        <v>0</v>
      </c>
      <c r="E38" s="36">
        <f>IF(E28,E18*12,0)</f>
        <v>0</v>
      </c>
      <c r="F38" s="36">
        <f>IF(F28,F18*12,0)</f>
        <v>0</v>
      </c>
      <c r="G38" s="37">
        <f>IF(G28,G18*12,0)</f>
        <v>0</v>
      </c>
    </row>
    <row r="39" spans="1:7" x14ac:dyDescent="0.2">
      <c r="A39" s="93"/>
      <c r="B39" s="32" t="s">
        <v>25</v>
      </c>
      <c r="C39" s="36">
        <f t="shared" ref="C39:G43" si="1">IF(C29,C19,0)</f>
        <v>0</v>
      </c>
      <c r="D39" s="36">
        <f t="shared" si="1"/>
        <v>0</v>
      </c>
      <c r="E39" s="36">
        <f t="shared" si="1"/>
        <v>0</v>
      </c>
      <c r="F39" s="36">
        <f t="shared" si="1"/>
        <v>0</v>
      </c>
      <c r="G39" s="37">
        <f t="shared" si="1"/>
        <v>0</v>
      </c>
    </row>
    <row r="40" spans="1:7" x14ac:dyDescent="0.2">
      <c r="A40" s="93"/>
      <c r="B40" s="32" t="s">
        <v>30</v>
      </c>
      <c r="C40" s="36">
        <f t="shared" si="1"/>
        <v>0</v>
      </c>
      <c r="D40" s="36">
        <f t="shared" si="1"/>
        <v>0</v>
      </c>
      <c r="E40" s="36">
        <f t="shared" si="1"/>
        <v>0</v>
      </c>
      <c r="F40" s="36">
        <f t="shared" si="1"/>
        <v>0</v>
      </c>
      <c r="G40" s="37">
        <f t="shared" si="1"/>
        <v>0</v>
      </c>
    </row>
    <row r="41" spans="1:7" x14ac:dyDescent="0.2">
      <c r="A41" s="93"/>
      <c r="B41" s="32" t="s">
        <v>26</v>
      </c>
      <c r="C41" s="36">
        <f t="shared" si="1"/>
        <v>0</v>
      </c>
      <c r="D41" s="36">
        <f t="shared" si="1"/>
        <v>0</v>
      </c>
      <c r="E41" s="36">
        <f t="shared" si="1"/>
        <v>0</v>
      </c>
      <c r="F41" s="36">
        <f t="shared" si="1"/>
        <v>0</v>
      </c>
      <c r="G41" s="37">
        <f t="shared" si="1"/>
        <v>0</v>
      </c>
    </row>
    <row r="42" spans="1:7" x14ac:dyDescent="0.2">
      <c r="A42" s="93"/>
      <c r="B42" s="32" t="s">
        <v>31</v>
      </c>
      <c r="C42" s="36">
        <f t="shared" si="1"/>
        <v>0</v>
      </c>
      <c r="D42" s="36">
        <f t="shared" si="1"/>
        <v>0</v>
      </c>
      <c r="E42" s="36">
        <f t="shared" si="1"/>
        <v>0</v>
      </c>
      <c r="F42" s="36">
        <f t="shared" si="1"/>
        <v>0</v>
      </c>
      <c r="G42" s="37">
        <f t="shared" si="1"/>
        <v>0</v>
      </c>
    </row>
    <row r="43" spans="1:7" ht="13.5" thickBot="1" x14ac:dyDescent="0.25">
      <c r="A43" s="93"/>
      <c r="B43" s="33" t="s">
        <v>26</v>
      </c>
      <c r="C43" s="38">
        <f t="shared" si="1"/>
        <v>0</v>
      </c>
      <c r="D43" s="38">
        <f t="shared" si="1"/>
        <v>0</v>
      </c>
      <c r="E43" s="38">
        <f t="shared" si="1"/>
        <v>0</v>
      </c>
      <c r="F43" s="38">
        <f t="shared" si="1"/>
        <v>0</v>
      </c>
      <c r="G43" s="39">
        <f t="shared" si="1"/>
        <v>0</v>
      </c>
    </row>
    <row r="44" spans="1:7" x14ac:dyDescent="0.2">
      <c r="A44" s="93"/>
      <c r="B44" s="93"/>
      <c r="C44" s="210"/>
      <c r="D44" s="93"/>
      <c r="E44" s="93"/>
      <c r="F44" s="93"/>
      <c r="G44" s="93"/>
    </row>
    <row r="45" spans="1:7" ht="13.5" thickBot="1" x14ac:dyDescent="0.25">
      <c r="A45" s="93"/>
      <c r="B45" s="3" t="s">
        <v>237</v>
      </c>
      <c r="C45" s="93"/>
      <c r="D45" s="93"/>
      <c r="E45" s="93"/>
      <c r="F45" s="93"/>
      <c r="G45" s="93"/>
    </row>
    <row r="46" spans="1:7" x14ac:dyDescent="0.2">
      <c r="A46" s="93"/>
      <c r="B46" s="26" t="s">
        <v>33</v>
      </c>
      <c r="C46" s="27" t="s">
        <v>282</v>
      </c>
      <c r="D46" s="27" t="s">
        <v>283</v>
      </c>
      <c r="E46" s="27" t="s">
        <v>284</v>
      </c>
      <c r="F46" s="27" t="s">
        <v>285</v>
      </c>
      <c r="G46" s="28" t="s">
        <v>286</v>
      </c>
    </row>
    <row r="47" spans="1:7" x14ac:dyDescent="0.2">
      <c r="A47" s="93"/>
      <c r="B47" s="29" t="s">
        <v>51</v>
      </c>
      <c r="C47" s="36" t="b">
        <f t="shared" ref="C47:G48" si="2">C37&gt;0</f>
        <v>0</v>
      </c>
      <c r="D47" s="36" t="b">
        <f t="shared" si="2"/>
        <v>0</v>
      </c>
      <c r="E47" s="36" t="b">
        <f t="shared" si="2"/>
        <v>0</v>
      </c>
      <c r="F47" s="36" t="b">
        <f t="shared" si="2"/>
        <v>0</v>
      </c>
      <c r="G47" s="37" t="b">
        <f t="shared" si="2"/>
        <v>0</v>
      </c>
    </row>
    <row r="48" spans="1:7" x14ac:dyDescent="0.2">
      <c r="A48" s="93"/>
      <c r="B48" s="32" t="s">
        <v>217</v>
      </c>
      <c r="C48" s="36" t="b">
        <f t="shared" si="2"/>
        <v>0</v>
      </c>
      <c r="D48" s="36" t="b">
        <f t="shared" si="2"/>
        <v>0</v>
      </c>
      <c r="E48" s="36" t="b">
        <f t="shared" si="2"/>
        <v>0</v>
      </c>
      <c r="F48" s="36" t="b">
        <f t="shared" si="2"/>
        <v>0</v>
      </c>
      <c r="G48" s="37" t="b">
        <f t="shared" si="2"/>
        <v>0</v>
      </c>
    </row>
    <row r="49" spans="1:7" x14ac:dyDescent="0.2">
      <c r="A49" s="93"/>
      <c r="B49" s="32" t="s">
        <v>35</v>
      </c>
      <c r="C49" s="36" t="b">
        <f>IF(AND(NOT(C9),C29),C39&gt;=0,FALSE)</f>
        <v>0</v>
      </c>
      <c r="D49" s="36" t="b">
        <f>IF(AND(NOT(D9),D29),D39&gt;=0,FALSE)</f>
        <v>0</v>
      </c>
      <c r="E49" s="36" t="b">
        <f>IF(AND(NOT(E9),E29),E39&gt;=0,FALSE)</f>
        <v>0</v>
      </c>
      <c r="F49" s="36" t="b">
        <f>IF(AND(NOT(F9),F29),F39&gt;=0,FALSE)</f>
        <v>0</v>
      </c>
      <c r="G49" s="37" t="b">
        <f>IF(AND(NOT(G9),G29),G39&gt;=0,FALSE)</f>
        <v>0</v>
      </c>
    </row>
    <row r="50" spans="1:7" x14ac:dyDescent="0.2">
      <c r="A50" s="93"/>
      <c r="B50" s="32" t="s">
        <v>30</v>
      </c>
      <c r="C50" s="36" t="b">
        <f>C40&gt;0</f>
        <v>0</v>
      </c>
      <c r="D50" s="36" t="b">
        <f>D40&gt;0</f>
        <v>0</v>
      </c>
      <c r="E50" s="36" t="b">
        <f>E40&gt;0</f>
        <v>0</v>
      </c>
      <c r="F50" s="36" t="b">
        <f>F40&gt;0</f>
        <v>0</v>
      </c>
      <c r="G50" s="37" t="b">
        <f>G40&gt;0</f>
        <v>0</v>
      </c>
    </row>
    <row r="51" spans="1:7" x14ac:dyDescent="0.2">
      <c r="A51" s="93"/>
      <c r="B51" s="32" t="s">
        <v>3</v>
      </c>
      <c r="C51" s="36" t="b">
        <f>IF(AND(NOT(C11),C31),C41&gt;=0,FALSE)</f>
        <v>0</v>
      </c>
      <c r="D51" s="36" t="b">
        <f>IF(AND(NOT(D11),D31),D41&gt;=0,FALSE)</f>
        <v>0</v>
      </c>
      <c r="E51" s="36" t="b">
        <f>IF(AND(NOT(E11),E31),E41&gt;=0,FALSE)</f>
        <v>0</v>
      </c>
      <c r="F51" s="36" t="b">
        <f>IF(AND(NOT(F11),F31),F41&gt;=0,FALSE)</f>
        <v>0</v>
      </c>
      <c r="G51" s="37" t="b">
        <f>IF(AND(NOT(G11),G31),G41&gt;=0,FALSE)</f>
        <v>0</v>
      </c>
    </row>
    <row r="52" spans="1:7" x14ac:dyDescent="0.2">
      <c r="A52" s="93"/>
      <c r="B52" s="32" t="s">
        <v>31</v>
      </c>
      <c r="C52" s="36" t="b">
        <f>C42&gt;0</f>
        <v>0</v>
      </c>
      <c r="D52" s="36" t="b">
        <f>D42&gt;0</f>
        <v>0</v>
      </c>
      <c r="E52" s="36" t="b">
        <f>E42&gt;0</f>
        <v>0</v>
      </c>
      <c r="F52" s="36" t="b">
        <f>F42&gt;0</f>
        <v>0</v>
      </c>
      <c r="G52" s="37" t="b">
        <f>G42&gt;0</f>
        <v>0</v>
      </c>
    </row>
    <row r="53" spans="1:7" ht="13.5" thickBot="1" x14ac:dyDescent="0.25">
      <c r="A53" s="93"/>
      <c r="B53" s="33" t="s">
        <v>3</v>
      </c>
      <c r="C53" s="38" t="b">
        <f>IF(AND(NOT(C13),C33),C43&gt;=0,FALSE)</f>
        <v>0</v>
      </c>
      <c r="D53" s="38" t="b">
        <f>IF(AND(NOT(D13),D33),D43&gt;=0,FALSE)</f>
        <v>0</v>
      </c>
      <c r="E53" s="38" t="b">
        <f>IF(AND(NOT(E13),E33),E43&gt;=0,FALSE)</f>
        <v>0</v>
      </c>
      <c r="F53" s="38" t="b">
        <f>IF(AND(NOT(F13),F33),F43&gt;=0,FALSE)</f>
        <v>0</v>
      </c>
      <c r="G53" s="39" t="b">
        <f>IF(AND(NOT(G13),G33),G43&gt;=0,FALSE)</f>
        <v>0</v>
      </c>
    </row>
    <row r="54" spans="1:7" x14ac:dyDescent="0.2">
      <c r="A54" s="93"/>
      <c r="B54" s="93"/>
      <c r="C54" s="93"/>
      <c r="D54" s="93"/>
      <c r="E54" s="93"/>
      <c r="F54" s="93"/>
      <c r="G54" s="93"/>
    </row>
    <row r="55" spans="1:7" ht="13.5" thickBot="1" x14ac:dyDescent="0.25">
      <c r="A55" s="93"/>
      <c r="B55" s="3" t="s">
        <v>50</v>
      </c>
      <c r="C55" s="93"/>
      <c r="D55" s="93"/>
      <c r="E55" s="93"/>
      <c r="F55" s="93"/>
      <c r="G55" s="93"/>
    </row>
    <row r="56" spans="1:7" x14ac:dyDescent="0.2">
      <c r="A56" s="93"/>
      <c r="B56" s="26" t="s">
        <v>33</v>
      </c>
      <c r="C56" s="27" t="s">
        <v>282</v>
      </c>
      <c r="D56" s="27" t="s">
        <v>283</v>
      </c>
      <c r="E56" s="27" t="s">
        <v>284</v>
      </c>
      <c r="F56" s="27" t="s">
        <v>285</v>
      </c>
      <c r="G56" s="28" t="s">
        <v>286</v>
      </c>
    </row>
    <row r="57" spans="1:7" x14ac:dyDescent="0.2">
      <c r="A57" s="93"/>
      <c r="B57" s="29" t="s">
        <v>51</v>
      </c>
      <c r="C57" s="36" t="b">
        <f>TRUE</f>
        <v>1</v>
      </c>
      <c r="D57" s="36" t="b">
        <f>TRUE</f>
        <v>1</v>
      </c>
      <c r="E57" s="36" t="b">
        <f>TRUE</f>
        <v>1</v>
      </c>
      <c r="F57" s="36" t="b">
        <f>TRUE</f>
        <v>1</v>
      </c>
      <c r="G57" s="37" t="b">
        <f>TRUE</f>
        <v>1</v>
      </c>
    </row>
    <row r="58" spans="1:7" x14ac:dyDescent="0.2">
      <c r="A58" s="93"/>
      <c r="B58" s="32" t="s">
        <v>217</v>
      </c>
      <c r="C58" s="36" t="b">
        <f>TRUE</f>
        <v>1</v>
      </c>
      <c r="D58" s="36" t="b">
        <f>TRUE</f>
        <v>1</v>
      </c>
      <c r="E58" s="36" t="b">
        <f>TRUE</f>
        <v>1</v>
      </c>
      <c r="F58" s="36" t="b">
        <f>TRUE</f>
        <v>1</v>
      </c>
      <c r="G58" s="37" t="b">
        <f>TRUE</f>
        <v>1</v>
      </c>
    </row>
    <row r="59" spans="1:7" x14ac:dyDescent="0.2">
      <c r="A59" s="93"/>
      <c r="B59" s="32" t="s">
        <v>35</v>
      </c>
      <c r="C59" s="36" t="b">
        <f>TRUE</f>
        <v>1</v>
      </c>
      <c r="D59" s="36" t="b">
        <f>TRUE</f>
        <v>1</v>
      </c>
      <c r="E59" s="36" t="b">
        <f>TRUE</f>
        <v>1</v>
      </c>
      <c r="F59" s="36" t="b">
        <f>TRUE</f>
        <v>1</v>
      </c>
      <c r="G59" s="37" t="b">
        <f>TRUE</f>
        <v>1</v>
      </c>
    </row>
    <row r="60" spans="1:7" x14ac:dyDescent="0.2">
      <c r="A60" s="93"/>
      <c r="B60" s="32" t="s">
        <v>30</v>
      </c>
      <c r="C60" s="36" t="b">
        <f>C40&lt;C38</f>
        <v>0</v>
      </c>
      <c r="D60" s="36" t="b">
        <f>D40&lt;D38</f>
        <v>0</v>
      </c>
      <c r="E60" s="36" t="b">
        <f>E40&lt;E38</f>
        <v>0</v>
      </c>
      <c r="F60" s="36" t="b">
        <f>F40&lt;F38</f>
        <v>0</v>
      </c>
      <c r="G60" s="37" t="b">
        <f>G40&lt;G38</f>
        <v>0</v>
      </c>
    </row>
    <row r="61" spans="1:7" x14ac:dyDescent="0.2">
      <c r="A61" s="93"/>
      <c r="B61" s="32" t="s">
        <v>3</v>
      </c>
      <c r="C61" s="36" t="b">
        <f>TRUE</f>
        <v>1</v>
      </c>
      <c r="D61" s="36" t="b">
        <f>TRUE</f>
        <v>1</v>
      </c>
      <c r="E61" s="36" t="b">
        <f>TRUE</f>
        <v>1</v>
      </c>
      <c r="F61" s="36" t="b">
        <f>TRUE</f>
        <v>1</v>
      </c>
      <c r="G61" s="37" t="b">
        <f>TRUE</f>
        <v>1</v>
      </c>
    </row>
    <row r="62" spans="1:7" x14ac:dyDescent="0.2">
      <c r="A62" s="93"/>
      <c r="B62" s="32" t="s">
        <v>31</v>
      </c>
      <c r="C62" s="36" t="b">
        <f>C42&lt;(C38-C40)</f>
        <v>0</v>
      </c>
      <c r="D62" s="36" t="b">
        <f>D42&lt;(D38-D40)</f>
        <v>0</v>
      </c>
      <c r="E62" s="36" t="b">
        <f>E42&lt;(E38-E40)</f>
        <v>0</v>
      </c>
      <c r="F62" s="36" t="b">
        <f>F42&lt;(F38-F40)</f>
        <v>0</v>
      </c>
      <c r="G62" s="37" t="b">
        <f>G42&lt;(G38-G40)</f>
        <v>0</v>
      </c>
    </row>
    <row r="63" spans="1:7" ht="13.5" thickBot="1" x14ac:dyDescent="0.25">
      <c r="A63" s="93"/>
      <c r="B63" s="33" t="s">
        <v>3</v>
      </c>
      <c r="C63" s="38" t="b">
        <f>TRUE</f>
        <v>1</v>
      </c>
      <c r="D63" s="38" t="b">
        <f>TRUE</f>
        <v>1</v>
      </c>
      <c r="E63" s="38" t="b">
        <f>TRUE</f>
        <v>1</v>
      </c>
      <c r="F63" s="38" t="b">
        <f>TRUE</f>
        <v>1</v>
      </c>
      <c r="G63" s="39" t="b">
        <f>TRUE</f>
        <v>1</v>
      </c>
    </row>
    <row r="64" spans="1:7" x14ac:dyDescent="0.2">
      <c r="A64" s="93"/>
      <c r="B64" s="93"/>
      <c r="C64" s="93"/>
      <c r="D64" s="93"/>
      <c r="E64" s="93"/>
      <c r="F64" s="93"/>
      <c r="G64" s="93"/>
    </row>
    <row r="65" spans="1:7" ht="13.5" thickBot="1" x14ac:dyDescent="0.25">
      <c r="A65" s="93"/>
      <c r="B65" s="3" t="s">
        <v>41</v>
      </c>
      <c r="C65" s="93"/>
      <c r="D65" s="93"/>
      <c r="E65" s="93"/>
      <c r="F65" s="93"/>
      <c r="G65" s="93"/>
    </row>
    <row r="66" spans="1:7" x14ac:dyDescent="0.2">
      <c r="A66" s="93"/>
      <c r="B66" s="26" t="s">
        <v>33</v>
      </c>
      <c r="C66" s="27" t="s">
        <v>282</v>
      </c>
      <c r="D66" s="27" t="s">
        <v>283</v>
      </c>
      <c r="E66" s="27" t="s">
        <v>284</v>
      </c>
      <c r="F66" s="27" t="s">
        <v>285</v>
      </c>
      <c r="G66" s="28" t="s">
        <v>286</v>
      </c>
    </row>
    <row r="67" spans="1:7" x14ac:dyDescent="0.2">
      <c r="A67" s="93"/>
      <c r="B67" s="29" t="s">
        <v>51</v>
      </c>
      <c r="C67" s="36" t="b">
        <f t="shared" ref="C67:G73" si="3">AND(C47,C57)</f>
        <v>0</v>
      </c>
      <c r="D67" s="36" t="b">
        <f t="shared" si="3"/>
        <v>0</v>
      </c>
      <c r="E67" s="36" t="b">
        <f t="shared" si="3"/>
        <v>0</v>
      </c>
      <c r="F67" s="36" t="b">
        <f t="shared" si="3"/>
        <v>0</v>
      </c>
      <c r="G67" s="37" t="b">
        <f t="shared" si="3"/>
        <v>0</v>
      </c>
    </row>
    <row r="68" spans="1:7" x14ac:dyDescent="0.2">
      <c r="A68" s="93"/>
      <c r="B68" s="32" t="s">
        <v>217</v>
      </c>
      <c r="C68" s="36" t="b">
        <f t="shared" si="3"/>
        <v>0</v>
      </c>
      <c r="D68" s="36" t="b">
        <f t="shared" si="3"/>
        <v>0</v>
      </c>
      <c r="E68" s="36" t="b">
        <f t="shared" si="3"/>
        <v>0</v>
      </c>
      <c r="F68" s="36" t="b">
        <f t="shared" si="3"/>
        <v>0</v>
      </c>
      <c r="G68" s="37" t="b">
        <f t="shared" si="3"/>
        <v>0</v>
      </c>
    </row>
    <row r="69" spans="1:7" x14ac:dyDescent="0.2">
      <c r="A69" s="93"/>
      <c r="B69" s="32" t="s">
        <v>35</v>
      </c>
      <c r="C69" s="36" t="b">
        <f t="shared" si="3"/>
        <v>0</v>
      </c>
      <c r="D69" s="36" t="b">
        <f t="shared" si="3"/>
        <v>0</v>
      </c>
      <c r="E69" s="36" t="b">
        <f t="shared" si="3"/>
        <v>0</v>
      </c>
      <c r="F69" s="36" t="b">
        <f t="shared" si="3"/>
        <v>0</v>
      </c>
      <c r="G69" s="37" t="b">
        <f t="shared" si="3"/>
        <v>0</v>
      </c>
    </row>
    <row r="70" spans="1:7" x14ac:dyDescent="0.2">
      <c r="A70" s="93"/>
      <c r="B70" s="32" t="s">
        <v>30</v>
      </c>
      <c r="C70" s="36" t="b">
        <f t="shared" si="3"/>
        <v>0</v>
      </c>
      <c r="D70" s="36" t="b">
        <f t="shared" si="3"/>
        <v>0</v>
      </c>
      <c r="E70" s="36" t="b">
        <f t="shared" si="3"/>
        <v>0</v>
      </c>
      <c r="F70" s="36" t="b">
        <f t="shared" si="3"/>
        <v>0</v>
      </c>
      <c r="G70" s="37" t="b">
        <f t="shared" si="3"/>
        <v>0</v>
      </c>
    </row>
    <row r="71" spans="1:7" x14ac:dyDescent="0.2">
      <c r="A71" s="93"/>
      <c r="B71" s="32" t="s">
        <v>3</v>
      </c>
      <c r="C71" s="36" t="b">
        <f t="shared" si="3"/>
        <v>0</v>
      </c>
      <c r="D71" s="36" t="b">
        <f t="shared" si="3"/>
        <v>0</v>
      </c>
      <c r="E71" s="36" t="b">
        <f t="shared" si="3"/>
        <v>0</v>
      </c>
      <c r="F71" s="36" t="b">
        <f t="shared" si="3"/>
        <v>0</v>
      </c>
      <c r="G71" s="37" t="b">
        <f t="shared" si="3"/>
        <v>0</v>
      </c>
    </row>
    <row r="72" spans="1:7" x14ac:dyDescent="0.2">
      <c r="A72" s="93"/>
      <c r="B72" s="32" t="s">
        <v>31</v>
      </c>
      <c r="C72" s="36" t="b">
        <f t="shared" si="3"/>
        <v>0</v>
      </c>
      <c r="D72" s="36" t="b">
        <f t="shared" si="3"/>
        <v>0</v>
      </c>
      <c r="E72" s="36" t="b">
        <f t="shared" si="3"/>
        <v>0</v>
      </c>
      <c r="F72" s="36" t="b">
        <f t="shared" si="3"/>
        <v>0</v>
      </c>
      <c r="G72" s="37" t="b">
        <f t="shared" si="3"/>
        <v>0</v>
      </c>
    </row>
    <row r="73" spans="1:7" ht="13.5" thickBot="1" x14ac:dyDescent="0.25">
      <c r="A73" s="93"/>
      <c r="B73" s="33" t="s">
        <v>3</v>
      </c>
      <c r="C73" s="38" t="b">
        <f t="shared" si="3"/>
        <v>0</v>
      </c>
      <c r="D73" s="38" t="b">
        <f t="shared" si="3"/>
        <v>0</v>
      </c>
      <c r="E73" s="38" t="b">
        <f t="shared" si="3"/>
        <v>0</v>
      </c>
      <c r="F73" s="38" t="b">
        <f t="shared" si="3"/>
        <v>0</v>
      </c>
      <c r="G73" s="39" t="b">
        <f t="shared" si="3"/>
        <v>0</v>
      </c>
    </row>
    <row r="74" spans="1:7" x14ac:dyDescent="0.2">
      <c r="A74" s="93"/>
      <c r="B74" s="93"/>
      <c r="C74" s="93"/>
      <c r="D74" s="93"/>
      <c r="E74" s="93"/>
      <c r="F74" s="93"/>
      <c r="G74" s="93"/>
    </row>
    <row r="75" spans="1:7" ht="13.5" thickBot="1" x14ac:dyDescent="0.25">
      <c r="A75" s="93"/>
      <c r="B75" s="3" t="s">
        <v>42</v>
      </c>
      <c r="C75" s="93"/>
      <c r="D75" s="93"/>
      <c r="E75" s="93"/>
      <c r="F75" s="93"/>
      <c r="G75" s="93"/>
    </row>
    <row r="76" spans="1:7" x14ac:dyDescent="0.2">
      <c r="A76" s="93"/>
      <c r="B76" s="96"/>
      <c r="C76" s="27" t="s">
        <v>282</v>
      </c>
      <c r="D76" s="27" t="s">
        <v>283</v>
      </c>
      <c r="E76" s="27" t="s">
        <v>284</v>
      </c>
      <c r="F76" s="27" t="s">
        <v>285</v>
      </c>
      <c r="G76" s="28" t="s">
        <v>286</v>
      </c>
    </row>
    <row r="77" spans="1:7" x14ac:dyDescent="0.2">
      <c r="A77" s="93"/>
      <c r="B77" s="41" t="s">
        <v>189</v>
      </c>
      <c r="C77" s="36" t="b">
        <f>AND(C67:C69)</f>
        <v>0</v>
      </c>
      <c r="D77" s="36" t="b">
        <f>AND(D67:D69)</f>
        <v>0</v>
      </c>
      <c r="E77" s="36" t="b">
        <f>AND(E67:E69)</f>
        <v>0</v>
      </c>
      <c r="F77" s="36" t="b">
        <f>AND(F67:F69)</f>
        <v>0</v>
      </c>
      <c r="G77" s="37" t="b">
        <f>AND(G67:G69)</f>
        <v>0</v>
      </c>
    </row>
    <row r="78" spans="1:7" x14ac:dyDescent="0.2">
      <c r="A78" s="93"/>
      <c r="B78" s="41" t="s">
        <v>190</v>
      </c>
      <c r="C78" s="36" t="b">
        <f>AND(C77,C70:C71)</f>
        <v>0</v>
      </c>
      <c r="D78" s="36" t="b">
        <f>AND(D77,D70:D71)</f>
        <v>0</v>
      </c>
      <c r="E78" s="36" t="b">
        <f>AND(E77,E70:E71)</f>
        <v>0</v>
      </c>
      <c r="F78" s="36" t="b">
        <f>AND(F77,F70:F71)</f>
        <v>0</v>
      </c>
      <c r="G78" s="37" t="b">
        <f>AND(G77,G70:G71)</f>
        <v>0</v>
      </c>
    </row>
    <row r="79" spans="1:7" ht="13.5" thickBot="1" x14ac:dyDescent="0.25">
      <c r="A79" s="93"/>
      <c r="B79" s="42" t="s">
        <v>191</v>
      </c>
      <c r="C79" s="38" t="b">
        <f>AND(C78,C72:C73)</f>
        <v>0</v>
      </c>
      <c r="D79" s="38" t="b">
        <f>AND(D78,D72:D73)</f>
        <v>0</v>
      </c>
      <c r="E79" s="38" t="b">
        <f>AND(E78,E72:E73)</f>
        <v>0</v>
      </c>
      <c r="F79" s="38" t="b">
        <f>AND(F78,F72:F73)</f>
        <v>0</v>
      </c>
      <c r="G79" s="39" t="b">
        <f>AND(G78,G72:G73)</f>
        <v>0</v>
      </c>
    </row>
    <row r="80" spans="1:7" x14ac:dyDescent="0.2">
      <c r="A80" s="93"/>
      <c r="B80" s="93"/>
      <c r="C80" s="93"/>
      <c r="D80" s="93"/>
      <c r="E80" s="93"/>
      <c r="F80" s="93"/>
      <c r="G80" s="93"/>
    </row>
    <row r="81" spans="1:7" ht="20.100000000000001" customHeight="1" x14ac:dyDescent="0.2">
      <c r="B81" s="156" t="s">
        <v>251</v>
      </c>
      <c r="C81" s="155"/>
      <c r="D81" s="155"/>
      <c r="E81" s="155"/>
      <c r="F81" s="155"/>
      <c r="G81" s="155"/>
    </row>
    <row r="82" spans="1:7" ht="12.75" customHeight="1" x14ac:dyDescent="0.2"/>
    <row r="83" spans="1:7" ht="13.5" thickBot="1" x14ac:dyDescent="0.25">
      <c r="A83" s="93"/>
      <c r="B83" s="3" t="s">
        <v>51</v>
      </c>
      <c r="C83" s="94"/>
      <c r="D83" s="94"/>
      <c r="E83" s="94"/>
      <c r="F83" s="94"/>
      <c r="G83" s="94"/>
    </row>
    <row r="84" spans="1:7" x14ac:dyDescent="0.2">
      <c r="A84" s="93"/>
      <c r="B84" s="96"/>
      <c r="C84" s="27" t="s">
        <v>282</v>
      </c>
      <c r="D84" s="27" t="s">
        <v>283</v>
      </c>
      <c r="E84" s="27" t="s">
        <v>284</v>
      </c>
      <c r="F84" s="27" t="s">
        <v>285</v>
      </c>
      <c r="G84" s="28" t="s">
        <v>286</v>
      </c>
    </row>
    <row r="85" spans="1:7" ht="13.5" thickBot="1" x14ac:dyDescent="0.25">
      <c r="A85" s="93"/>
      <c r="B85" s="57" t="s">
        <v>51</v>
      </c>
      <c r="C85" s="65">
        <f>IF(C$67,C$37,0)</f>
        <v>0</v>
      </c>
      <c r="D85" s="65">
        <f>IF(D$67,D$37,0)</f>
        <v>0</v>
      </c>
      <c r="E85" s="65">
        <f>IF(E$67,E$37,0)</f>
        <v>0</v>
      </c>
      <c r="F85" s="65">
        <f>IF(F$67,F$37,0)</f>
        <v>0</v>
      </c>
      <c r="G85" s="66">
        <f>IF(G$67,G$37,0)</f>
        <v>0</v>
      </c>
    </row>
    <row r="87" spans="1:7" ht="13.5" thickBot="1" x14ac:dyDescent="0.25">
      <c r="A87" s="93"/>
      <c r="B87" s="3" t="s">
        <v>10</v>
      </c>
      <c r="C87" s="94"/>
      <c r="D87" s="94"/>
      <c r="E87" s="94"/>
      <c r="F87" s="94"/>
      <c r="G87" s="94"/>
    </row>
    <row r="88" spans="1:7" x14ac:dyDescent="0.2">
      <c r="A88" s="93"/>
      <c r="B88" s="96"/>
      <c r="C88" s="27" t="s">
        <v>282</v>
      </c>
      <c r="D88" s="27" t="s">
        <v>283</v>
      </c>
      <c r="E88" s="27" t="s">
        <v>284</v>
      </c>
      <c r="F88" s="27" t="s">
        <v>285</v>
      </c>
      <c r="G88" s="28" t="s">
        <v>286</v>
      </c>
    </row>
    <row r="89" spans="1:7" x14ac:dyDescent="0.2">
      <c r="A89" s="93"/>
      <c r="B89" s="41" t="s">
        <v>236</v>
      </c>
      <c r="C89" s="49">
        <f>IF(C$68,C$38,0)</f>
        <v>0</v>
      </c>
      <c r="D89" s="49">
        <f>IF(D$68,D$38,0)</f>
        <v>0</v>
      </c>
      <c r="E89" s="49">
        <f>IF(E$68,E$38,0)</f>
        <v>0</v>
      </c>
      <c r="F89" s="49">
        <f>IF(F$68,F$38,0)</f>
        <v>0</v>
      </c>
      <c r="G89" s="50">
        <f>IF(G$68,G$38,0)</f>
        <v>0</v>
      </c>
    </row>
    <row r="90" spans="1:7" x14ac:dyDescent="0.2">
      <c r="A90" s="93"/>
      <c r="B90" s="46" t="s">
        <v>232</v>
      </c>
      <c r="C90" s="51">
        <f>IF(C$77,IF(C$78,C$40,C$38),0)</f>
        <v>0</v>
      </c>
      <c r="D90" s="51">
        <f>IF(D$77,IF(D$78,D$40,D$38),0)</f>
        <v>0</v>
      </c>
      <c r="E90" s="51">
        <f>IF(E$77,IF(E$78,E$40,E$38),0)</f>
        <v>0</v>
      </c>
      <c r="F90" s="51">
        <f>IF(F$77,IF(F$78,F$40,F$38),0)</f>
        <v>0</v>
      </c>
      <c r="G90" s="52">
        <f>IF(G$77,IF(G$78,G$40,G$38),0)</f>
        <v>0</v>
      </c>
    </row>
    <row r="91" spans="1:7" x14ac:dyDescent="0.2">
      <c r="A91" s="93"/>
      <c r="B91" s="41" t="s">
        <v>233</v>
      </c>
      <c r="C91" s="49">
        <f>IF(C$78,IF(C$79,C$42,C$38-C$40),0)</f>
        <v>0</v>
      </c>
      <c r="D91" s="49">
        <f>IF(D$78,IF(D$79,D$42,D$38-D$40),0)</f>
        <v>0</v>
      </c>
      <c r="E91" s="49">
        <f>IF(E$78,IF(E$79,E$42,E$38-E$40),0)</f>
        <v>0</v>
      </c>
      <c r="F91" s="49">
        <f>IF(F$78,IF(F$79,F$42,F$38-F$40),0)</f>
        <v>0</v>
      </c>
      <c r="G91" s="50">
        <f>IF(G$78,IF(G$79,G$42,G$38-G$40),0)</f>
        <v>0</v>
      </c>
    </row>
    <row r="92" spans="1:7" ht="13.5" thickBot="1" x14ac:dyDescent="0.25">
      <c r="A92" s="93"/>
      <c r="B92" s="42" t="s">
        <v>231</v>
      </c>
      <c r="C92" s="53">
        <f>IF(C$79,C89-C90-C91,0)</f>
        <v>0</v>
      </c>
      <c r="D92" s="53">
        <f>IF(D$79,D89-D90-D91,0)</f>
        <v>0</v>
      </c>
      <c r="E92" s="53">
        <f>IF(E$79,E89-E90-E91,0)</f>
        <v>0</v>
      </c>
      <c r="F92" s="53">
        <f>IF(F$79,F89-F90-F91,0)</f>
        <v>0</v>
      </c>
      <c r="G92" s="54">
        <f>IF(G$79,G89-G90-G91,0)</f>
        <v>0</v>
      </c>
    </row>
    <row r="93" spans="1:7" x14ac:dyDescent="0.2">
      <c r="A93" s="93"/>
      <c r="B93" s="94"/>
      <c r="C93" s="94"/>
      <c r="D93" s="94"/>
      <c r="E93" s="94"/>
      <c r="F93" s="94"/>
      <c r="G93" s="94"/>
    </row>
    <row r="94" spans="1:7" ht="13.5" thickBot="1" x14ac:dyDescent="0.25">
      <c r="A94" s="93"/>
      <c r="B94" s="3" t="s">
        <v>128</v>
      </c>
      <c r="C94" s="94"/>
      <c r="D94" s="94"/>
      <c r="E94" s="94"/>
      <c r="F94" s="94"/>
      <c r="G94" s="94"/>
    </row>
    <row r="95" spans="1:7" x14ac:dyDescent="0.2">
      <c r="A95" s="93"/>
      <c r="B95" s="96"/>
      <c r="C95" s="27" t="s">
        <v>282</v>
      </c>
      <c r="D95" s="27" t="s">
        <v>283</v>
      </c>
      <c r="E95" s="27" t="s">
        <v>284</v>
      </c>
      <c r="F95" s="27" t="s">
        <v>285</v>
      </c>
      <c r="G95" s="28" t="s">
        <v>286</v>
      </c>
    </row>
    <row r="96" spans="1:7" x14ac:dyDescent="0.2">
      <c r="A96" s="93"/>
      <c r="B96" s="55" t="s">
        <v>125</v>
      </c>
      <c r="C96" s="49">
        <f>IF(C$69,C$39,0)</f>
        <v>0</v>
      </c>
      <c r="D96" s="49">
        <f>IF(D$69,D$39,0)</f>
        <v>0</v>
      </c>
      <c r="E96" s="49">
        <f>IF(E$69,E$39,0)</f>
        <v>0</v>
      </c>
      <c r="F96" s="49">
        <f>IF(F$69,F$39,0)</f>
        <v>0</v>
      </c>
      <c r="G96" s="50">
        <f>IF(G$69,G$39,0)</f>
        <v>0</v>
      </c>
    </row>
    <row r="97" spans="1:7" x14ac:dyDescent="0.2">
      <c r="A97" s="93"/>
      <c r="B97" s="55" t="s">
        <v>126</v>
      </c>
      <c r="C97" s="49">
        <f>IF(C$71,C$41,0)</f>
        <v>0</v>
      </c>
      <c r="D97" s="49">
        <f>IF(D$71,D$41,0)</f>
        <v>0</v>
      </c>
      <c r="E97" s="49">
        <f>IF(E$71,E$41,0)</f>
        <v>0</v>
      </c>
      <c r="F97" s="49">
        <f>IF(F$71,F$41,0)</f>
        <v>0</v>
      </c>
      <c r="G97" s="50">
        <f>IF(G$71,G$41,0)</f>
        <v>0</v>
      </c>
    </row>
    <row r="98" spans="1:7" x14ac:dyDescent="0.2">
      <c r="A98" s="93"/>
      <c r="B98" s="55" t="s">
        <v>127</v>
      </c>
      <c r="C98" s="49">
        <f>IF(C$73,C$43,0)</f>
        <v>0</v>
      </c>
      <c r="D98" s="49">
        <f>IF(D$73,D$43,0)</f>
        <v>0</v>
      </c>
      <c r="E98" s="49">
        <f>IF(E$73,E$43,0)</f>
        <v>0</v>
      </c>
      <c r="F98" s="49">
        <f>IF(F$73,F$43,0)</f>
        <v>0</v>
      </c>
      <c r="G98" s="50">
        <f>IF(G$73,G$43,0)</f>
        <v>0</v>
      </c>
    </row>
    <row r="99" spans="1:7" x14ac:dyDescent="0.2">
      <c r="A99" s="93"/>
      <c r="B99" s="56" t="s">
        <v>13</v>
      </c>
      <c r="C99" s="51">
        <f t="shared" ref="C99:G101" si="4">C96/12</f>
        <v>0</v>
      </c>
      <c r="D99" s="51">
        <f t="shared" si="4"/>
        <v>0</v>
      </c>
      <c r="E99" s="51">
        <f t="shared" si="4"/>
        <v>0</v>
      </c>
      <c r="F99" s="51">
        <f t="shared" si="4"/>
        <v>0</v>
      </c>
      <c r="G99" s="52">
        <f t="shared" si="4"/>
        <v>0</v>
      </c>
    </row>
    <row r="100" spans="1:7" x14ac:dyDescent="0.2">
      <c r="A100" s="93"/>
      <c r="B100" s="55" t="s">
        <v>14</v>
      </c>
      <c r="C100" s="49">
        <f t="shared" si="4"/>
        <v>0</v>
      </c>
      <c r="D100" s="49">
        <f t="shared" si="4"/>
        <v>0</v>
      </c>
      <c r="E100" s="49">
        <f t="shared" si="4"/>
        <v>0</v>
      </c>
      <c r="F100" s="49">
        <f t="shared" si="4"/>
        <v>0</v>
      </c>
      <c r="G100" s="50">
        <f t="shared" si="4"/>
        <v>0</v>
      </c>
    </row>
    <row r="101" spans="1:7" x14ac:dyDescent="0.2">
      <c r="A101" s="93"/>
      <c r="B101" s="55" t="s">
        <v>15</v>
      </c>
      <c r="C101" s="49">
        <f t="shared" si="4"/>
        <v>0</v>
      </c>
      <c r="D101" s="49">
        <f t="shared" si="4"/>
        <v>0</v>
      </c>
      <c r="E101" s="49">
        <f t="shared" si="4"/>
        <v>0</v>
      </c>
      <c r="F101" s="49">
        <f t="shared" si="4"/>
        <v>0</v>
      </c>
      <c r="G101" s="50">
        <f t="shared" si="4"/>
        <v>0</v>
      </c>
    </row>
    <row r="102" spans="1:7" x14ac:dyDescent="0.2">
      <c r="A102" s="93"/>
      <c r="B102" s="56" t="s">
        <v>16</v>
      </c>
      <c r="C102" s="51">
        <f t="shared" ref="C102:G104" si="5">(1+C99)^12-1</f>
        <v>0</v>
      </c>
      <c r="D102" s="51">
        <f t="shared" si="5"/>
        <v>0</v>
      </c>
      <c r="E102" s="51">
        <f t="shared" si="5"/>
        <v>0</v>
      </c>
      <c r="F102" s="51">
        <f t="shared" si="5"/>
        <v>0</v>
      </c>
      <c r="G102" s="52">
        <f t="shared" si="5"/>
        <v>0</v>
      </c>
    </row>
    <row r="103" spans="1:7" x14ac:dyDescent="0.2">
      <c r="A103" s="93"/>
      <c r="B103" s="55" t="s">
        <v>17</v>
      </c>
      <c r="C103" s="49">
        <f t="shared" si="5"/>
        <v>0</v>
      </c>
      <c r="D103" s="49">
        <f t="shared" si="5"/>
        <v>0</v>
      </c>
      <c r="E103" s="49">
        <f t="shared" si="5"/>
        <v>0</v>
      </c>
      <c r="F103" s="49">
        <f t="shared" si="5"/>
        <v>0</v>
      </c>
      <c r="G103" s="50">
        <f t="shared" si="5"/>
        <v>0</v>
      </c>
    </row>
    <row r="104" spans="1:7" ht="13.5" thickBot="1" x14ac:dyDescent="0.25">
      <c r="A104" s="93"/>
      <c r="B104" s="57" t="s">
        <v>18</v>
      </c>
      <c r="C104" s="53">
        <f t="shared" si="5"/>
        <v>0</v>
      </c>
      <c r="D104" s="53">
        <f t="shared" si="5"/>
        <v>0</v>
      </c>
      <c r="E104" s="53">
        <f t="shared" si="5"/>
        <v>0</v>
      </c>
      <c r="F104" s="53">
        <f t="shared" si="5"/>
        <v>0</v>
      </c>
      <c r="G104" s="54">
        <f t="shared" si="5"/>
        <v>0</v>
      </c>
    </row>
    <row r="105" spans="1:7" x14ac:dyDescent="0.2">
      <c r="A105" s="93"/>
      <c r="B105" s="94"/>
      <c r="C105" s="94"/>
      <c r="D105" s="94"/>
      <c r="E105" s="94"/>
      <c r="F105" s="94"/>
      <c r="G105" s="94"/>
    </row>
    <row r="106" spans="1:7" ht="20.100000000000001" customHeight="1" x14ac:dyDescent="0.2">
      <c r="B106" s="156" t="s">
        <v>260</v>
      </c>
      <c r="C106" s="155"/>
      <c r="D106" s="155"/>
      <c r="E106" s="155"/>
      <c r="F106" s="155"/>
      <c r="G106" s="155"/>
    </row>
    <row r="107" spans="1:7" ht="12.75" customHeight="1" x14ac:dyDescent="0.2"/>
    <row r="108" spans="1:7" ht="13.5" thickBot="1" x14ac:dyDescent="0.25">
      <c r="A108" s="93"/>
      <c r="B108" s="3" t="s">
        <v>132</v>
      </c>
      <c r="C108" s="94"/>
      <c r="D108" s="94"/>
      <c r="E108" s="94"/>
      <c r="F108" s="94"/>
      <c r="G108" s="94"/>
    </row>
    <row r="109" spans="1:7" x14ac:dyDescent="0.2">
      <c r="A109" s="93"/>
      <c r="B109" s="96"/>
      <c r="C109" s="27" t="s">
        <v>282</v>
      </c>
      <c r="D109" s="27" t="s">
        <v>283</v>
      </c>
      <c r="E109" s="27" t="s">
        <v>284</v>
      </c>
      <c r="F109" s="27" t="s">
        <v>285</v>
      </c>
      <c r="G109" s="28" t="s">
        <v>286</v>
      </c>
    </row>
    <row r="110" spans="1:7" x14ac:dyDescent="0.2">
      <c r="A110" s="93"/>
      <c r="B110" s="55" t="s">
        <v>19</v>
      </c>
      <c r="C110" s="58">
        <f>IF(C$77,PMT(C$99,C$89,C$85,0,0),0)</f>
        <v>0</v>
      </c>
      <c r="D110" s="58">
        <f>IF(D$77,PMT(D$99,D$89,D$85,0,0),0)</f>
        <v>0</v>
      </c>
      <c r="E110" s="58">
        <f>IF(E$77,PMT(E$99,E$89,E$85,0,0),0)</f>
        <v>0</v>
      </c>
      <c r="F110" s="58">
        <f>IF(F$77,PMT(F$99,F$89,F$85,0,0),0)</f>
        <v>0</v>
      </c>
      <c r="G110" s="59">
        <f>IF(G$77,PMT(G$99,G$89,G$85,0,0),0)</f>
        <v>0</v>
      </c>
    </row>
    <row r="111" spans="1:7" x14ac:dyDescent="0.2">
      <c r="A111" s="93"/>
      <c r="B111" s="55" t="s">
        <v>135</v>
      </c>
      <c r="C111" s="58">
        <f>C110*C$90</f>
        <v>0</v>
      </c>
      <c r="D111" s="58">
        <f>D110*D$90</f>
        <v>0</v>
      </c>
      <c r="E111" s="58">
        <f>E110*E$90</f>
        <v>0</v>
      </c>
      <c r="F111" s="58">
        <f>F110*F$90</f>
        <v>0</v>
      </c>
      <c r="G111" s="59">
        <f>G110*G$90</f>
        <v>0</v>
      </c>
    </row>
    <row r="112" spans="1:7" x14ac:dyDescent="0.2">
      <c r="A112" s="93"/>
      <c r="B112" s="55" t="s">
        <v>52</v>
      </c>
      <c r="C112" s="58">
        <f>IF(C$77,FV(C$99,C$90,C110,C$85,0),0)</f>
        <v>0</v>
      </c>
      <c r="D112" s="58">
        <f>IF(D$77,FV(D$99,D$90,D110,D$85,0),0)</f>
        <v>0</v>
      </c>
      <c r="E112" s="58">
        <f>IF(E$77,FV(E$99,E$90,E110,E$85,0),0)</f>
        <v>0</v>
      </c>
      <c r="F112" s="58">
        <f>IF(F$77,FV(F$99,F$90,F110,F$85,0),0)</f>
        <v>0</v>
      </c>
      <c r="G112" s="59">
        <f>IF(G$77,FV(G$99,G$90,G110,G$85,0),0)</f>
        <v>0</v>
      </c>
    </row>
    <row r="113" spans="1:7" x14ac:dyDescent="0.2">
      <c r="A113" s="93"/>
      <c r="B113" s="56" t="s">
        <v>20</v>
      </c>
      <c r="C113" s="60">
        <f>IF(C$78,PMT(C$100,C$89-C$90,-C112,0,0),0)</f>
        <v>0</v>
      </c>
      <c r="D113" s="60">
        <f>IF(D$78,PMT(D$100,D$89-D$90,-D112,0,0),0)</f>
        <v>0</v>
      </c>
      <c r="E113" s="60">
        <f>IF(E$78,PMT(E$100,E$89-E$90,-E112,0,0),0)</f>
        <v>0</v>
      </c>
      <c r="F113" s="60">
        <f>IF(F$78,PMT(F$100,F$89-F$90,-F112,0,0),0)</f>
        <v>0</v>
      </c>
      <c r="G113" s="61">
        <f>IF(G$78,PMT(G$100,G$89-G$90,-G112,0,0),0)</f>
        <v>0</v>
      </c>
    </row>
    <row r="114" spans="1:7" x14ac:dyDescent="0.2">
      <c r="A114" s="93"/>
      <c r="B114" s="55" t="s">
        <v>135</v>
      </c>
      <c r="C114" s="58">
        <f>C113*C$91</f>
        <v>0</v>
      </c>
      <c r="D114" s="58">
        <f>D113*D$91</f>
        <v>0</v>
      </c>
      <c r="E114" s="58">
        <f>E113*E$91</f>
        <v>0</v>
      </c>
      <c r="F114" s="58">
        <f>F113*F$91</f>
        <v>0</v>
      </c>
      <c r="G114" s="59">
        <f>G113*G$91</f>
        <v>0</v>
      </c>
    </row>
    <row r="115" spans="1:7" x14ac:dyDescent="0.2">
      <c r="A115" s="93"/>
      <c r="B115" s="62" t="s">
        <v>52</v>
      </c>
      <c r="C115" s="63">
        <f>IF(C$78,FV(C$100,C$91,C113,-C112,0),0)</f>
        <v>0</v>
      </c>
      <c r="D115" s="63">
        <f>IF(D$78,FV(D$100,D$91,D113,-D112,0),0)</f>
        <v>0</v>
      </c>
      <c r="E115" s="63">
        <f>IF(E$78,FV(E$100,E$91,E113,-E112,0),0)</f>
        <v>0</v>
      </c>
      <c r="F115" s="63">
        <f>IF(F$78,FV(F$100,F$91,F113,-F112,0),0)</f>
        <v>0</v>
      </c>
      <c r="G115" s="64">
        <f>IF(G$78,FV(G$100,G$91,G113,-G112,0),0)</f>
        <v>0</v>
      </c>
    </row>
    <row r="116" spans="1:7" x14ac:dyDescent="0.2">
      <c r="A116" s="93"/>
      <c r="B116" s="55" t="s">
        <v>21</v>
      </c>
      <c r="C116" s="58">
        <f>IF(C$79,PMT(C$101,C$89-C$90-C$91,-C115,0,0),0)</f>
        <v>0</v>
      </c>
      <c r="D116" s="58">
        <f>IF(D$79,PMT(D$101,D$89-D$90-D$91,-D115,0,0),0)</f>
        <v>0</v>
      </c>
      <c r="E116" s="58">
        <f>IF(E$79,PMT(E$101,E$89-E$90-E$91,-E115,0,0),0)</f>
        <v>0</v>
      </c>
      <c r="F116" s="58">
        <f>IF(F$79,PMT(F$101,F$89-F$90-F$91,-F115,0,0),0)</f>
        <v>0</v>
      </c>
      <c r="G116" s="59">
        <f>IF(G$79,PMT(G$101,G$89-G$90-G$91,-G115,0,0),0)</f>
        <v>0</v>
      </c>
    </row>
    <row r="117" spans="1:7" x14ac:dyDescent="0.2">
      <c r="A117" s="93"/>
      <c r="B117" s="55" t="s">
        <v>135</v>
      </c>
      <c r="C117" s="58">
        <f>C116*C$92</f>
        <v>0</v>
      </c>
      <c r="D117" s="58">
        <f>D116*D$92</f>
        <v>0</v>
      </c>
      <c r="E117" s="58">
        <f>E116*E$92</f>
        <v>0</v>
      </c>
      <c r="F117" s="58">
        <f>F116*F$92</f>
        <v>0</v>
      </c>
      <c r="G117" s="59">
        <f>G116*G$92</f>
        <v>0</v>
      </c>
    </row>
    <row r="118" spans="1:7" ht="13.5" thickBot="1" x14ac:dyDescent="0.25">
      <c r="A118" s="93"/>
      <c r="B118" s="57" t="s">
        <v>52</v>
      </c>
      <c r="C118" s="65">
        <f>IF(C$79,FV(C$101,C$92,C116,-C115,0),0)</f>
        <v>0</v>
      </c>
      <c r="D118" s="65">
        <f>IF(D$79,FV(D$101,D$92,D116,-D115,0),0)</f>
        <v>0</v>
      </c>
      <c r="E118" s="65">
        <f>IF(E$79,FV(E$101,E$92,E116,-E115,0),0)</f>
        <v>0</v>
      </c>
      <c r="F118" s="65">
        <f>IF(F$79,FV(F$101,F$92,F116,-F115,0),0)</f>
        <v>0</v>
      </c>
      <c r="G118" s="66">
        <f>IF(G$79,FV(G$101,G$92,G116,-G115,0),0)</f>
        <v>0</v>
      </c>
    </row>
    <row r="119" spans="1:7" x14ac:dyDescent="0.2">
      <c r="A119" s="93"/>
      <c r="B119" s="94"/>
      <c r="C119" s="94"/>
      <c r="D119" s="94"/>
      <c r="E119" s="94"/>
      <c r="F119" s="94"/>
      <c r="G119" s="94"/>
    </row>
    <row r="120" spans="1:7" ht="13.5" thickBot="1" x14ac:dyDescent="0.25">
      <c r="A120" s="93"/>
      <c r="B120" s="3" t="s">
        <v>133</v>
      </c>
      <c r="C120" s="94"/>
      <c r="D120" s="94"/>
      <c r="E120" s="94"/>
      <c r="F120" s="94"/>
      <c r="G120" s="94"/>
    </row>
    <row r="121" spans="1:7" x14ac:dyDescent="0.2">
      <c r="A121" s="93"/>
      <c r="B121" s="96"/>
      <c r="C121" s="27" t="s">
        <v>282</v>
      </c>
      <c r="D121" s="27" t="s">
        <v>283</v>
      </c>
      <c r="E121" s="27" t="s">
        <v>284</v>
      </c>
      <c r="F121" s="27" t="s">
        <v>285</v>
      </c>
      <c r="G121" s="28" t="s">
        <v>286</v>
      </c>
    </row>
    <row r="122" spans="1:7" x14ac:dyDescent="0.2">
      <c r="A122" s="93"/>
      <c r="B122" s="55" t="s">
        <v>96</v>
      </c>
      <c r="C122" s="58">
        <f>IF(C$77,-C$85*C$99,0)</f>
        <v>0</v>
      </c>
      <c r="D122" s="58">
        <f>IF(D$77,-D$85*D$99,0)</f>
        <v>0</v>
      </c>
      <c r="E122" s="58">
        <f>IF(E$77,-E$85*E$99,0)</f>
        <v>0</v>
      </c>
      <c r="F122" s="58">
        <f>IF(F$77,-F$85*F$99,0)</f>
        <v>0</v>
      </c>
      <c r="G122" s="59">
        <f>IF(G$77,-G$85*G$99,0)</f>
        <v>0</v>
      </c>
    </row>
    <row r="123" spans="1:7" x14ac:dyDescent="0.2">
      <c r="A123" s="93"/>
      <c r="B123" s="55" t="s">
        <v>134</v>
      </c>
      <c r="C123" s="58">
        <f>C122*C$90</f>
        <v>0</v>
      </c>
      <c r="D123" s="58">
        <f>D122*D$90</f>
        <v>0</v>
      </c>
      <c r="E123" s="58">
        <f>E122*E$90</f>
        <v>0</v>
      </c>
      <c r="F123" s="58">
        <f>F122*F$90</f>
        <v>0</v>
      </c>
      <c r="G123" s="59">
        <f>G122*G$90</f>
        <v>0</v>
      </c>
    </row>
    <row r="124" spans="1:7" x14ac:dyDescent="0.2">
      <c r="A124" s="93"/>
      <c r="B124" s="56" t="s">
        <v>98</v>
      </c>
      <c r="C124" s="60">
        <f>IF(C$78,-C$85*C$100,0)</f>
        <v>0</v>
      </c>
      <c r="D124" s="60">
        <f>IF(D$78,-D$85*D$100,0)</f>
        <v>0</v>
      </c>
      <c r="E124" s="60">
        <f>IF(E$78,-E$85*E$100,0)</f>
        <v>0</v>
      </c>
      <c r="F124" s="60">
        <f>IF(F$78,-F$85*F$100,0)</f>
        <v>0</v>
      </c>
      <c r="G124" s="61">
        <f>IF(G$78,-G$85*G$100,0)</f>
        <v>0</v>
      </c>
    </row>
    <row r="125" spans="1:7" x14ac:dyDescent="0.2">
      <c r="A125" s="93"/>
      <c r="B125" s="55" t="s">
        <v>134</v>
      </c>
      <c r="C125" s="58">
        <f>C124*C$91</f>
        <v>0</v>
      </c>
      <c r="D125" s="58">
        <f>D124*D$91</f>
        <v>0</v>
      </c>
      <c r="E125" s="58">
        <f>E124*E$91</f>
        <v>0</v>
      </c>
      <c r="F125" s="58">
        <f>F124*F$91</f>
        <v>0</v>
      </c>
      <c r="G125" s="59">
        <f>G124*G$91</f>
        <v>0</v>
      </c>
    </row>
    <row r="126" spans="1:7" x14ac:dyDescent="0.2">
      <c r="A126" s="93"/>
      <c r="B126" s="56" t="s">
        <v>97</v>
      </c>
      <c r="C126" s="60">
        <f>IF(C$79,-C$85*C$101,0)</f>
        <v>0</v>
      </c>
      <c r="D126" s="60">
        <f>IF(D$79,-D$85*D$101,0)</f>
        <v>0</v>
      </c>
      <c r="E126" s="60">
        <f>IF(E$79,-E$85*E$101,0)</f>
        <v>0</v>
      </c>
      <c r="F126" s="60">
        <f>IF(F$79,-F$85*F$101,0)</f>
        <v>0</v>
      </c>
      <c r="G126" s="61">
        <f>IF(G$79,-G$85*G$101,0)</f>
        <v>0</v>
      </c>
    </row>
    <row r="127" spans="1:7" ht="13.5" thickBot="1" x14ac:dyDescent="0.25">
      <c r="A127" s="93"/>
      <c r="B127" s="57" t="s">
        <v>134</v>
      </c>
      <c r="C127" s="65">
        <f>C126*C$92</f>
        <v>0</v>
      </c>
      <c r="D127" s="65">
        <f>D126*D$92</f>
        <v>0</v>
      </c>
      <c r="E127" s="65">
        <f>E126*E$92</f>
        <v>0</v>
      </c>
      <c r="F127" s="65">
        <f>F126*F$92</f>
        <v>0</v>
      </c>
      <c r="G127" s="66">
        <f>G126*G$92</f>
        <v>0</v>
      </c>
    </row>
    <row r="128" spans="1:7" ht="13.5" thickBot="1" x14ac:dyDescent="0.25">
      <c r="A128" s="93"/>
      <c r="B128" s="188" t="s">
        <v>108</v>
      </c>
      <c r="C128" s="65">
        <f>IF(C$77,-C$85,0)</f>
        <v>0</v>
      </c>
      <c r="D128" s="65">
        <f>IF(D$77,-D$85,0)</f>
        <v>0</v>
      </c>
      <c r="E128" s="65">
        <f>IF(E$77,-E$85,0)</f>
        <v>0</v>
      </c>
      <c r="F128" s="65">
        <f>IF(F$77,-F$85,0)</f>
        <v>0</v>
      </c>
      <c r="G128" s="66">
        <f>IF(G$77,-G$85,0)</f>
        <v>0</v>
      </c>
    </row>
    <row r="129" spans="1:7" x14ac:dyDescent="0.2">
      <c r="A129" s="93"/>
      <c r="B129" s="94"/>
      <c r="C129" s="94"/>
      <c r="D129" s="94"/>
      <c r="E129" s="94"/>
      <c r="F129" s="94"/>
      <c r="G129" s="94"/>
    </row>
    <row r="130" spans="1:7" ht="13.5" thickBot="1" x14ac:dyDescent="0.25">
      <c r="A130" s="93"/>
      <c r="B130" s="157" t="s">
        <v>241</v>
      </c>
      <c r="C130" s="94"/>
      <c r="D130" s="94"/>
      <c r="E130" s="94"/>
      <c r="F130" s="94"/>
      <c r="G130" s="94"/>
    </row>
    <row r="131" spans="1:7" x14ac:dyDescent="0.2">
      <c r="A131" s="93"/>
      <c r="B131" s="96"/>
      <c r="C131" s="27" t="s">
        <v>282</v>
      </c>
      <c r="D131" s="27" t="s">
        <v>283</v>
      </c>
      <c r="E131" s="27" t="s">
        <v>284</v>
      </c>
      <c r="F131" s="27" t="s">
        <v>285</v>
      </c>
      <c r="G131" s="28" t="s">
        <v>286</v>
      </c>
    </row>
    <row r="132" spans="1:7" x14ac:dyDescent="0.2">
      <c r="A132" s="93"/>
      <c r="B132" s="55" t="s">
        <v>44</v>
      </c>
      <c r="C132" s="58">
        <f>C$110*C$90+C$113*C$91+C$116*C$92</f>
        <v>0</v>
      </c>
      <c r="D132" s="58">
        <f>D$110*D$90+D$113*D$91+D$116*D$92</f>
        <v>0</v>
      </c>
      <c r="E132" s="58">
        <f>E$110*E$90+E$113*E$91+E$116*E$92</f>
        <v>0</v>
      </c>
      <c r="F132" s="58">
        <f>F$110*F$90+F$113*F$91+F$116*F$92</f>
        <v>0</v>
      </c>
      <c r="G132" s="59">
        <f>G$110*G$90+G$113*G$91+G$116*G$92</f>
        <v>0</v>
      </c>
    </row>
    <row r="133" spans="1:7" ht="13.5" thickBot="1" x14ac:dyDescent="0.25">
      <c r="A133" s="93"/>
      <c r="B133" s="57" t="s">
        <v>247</v>
      </c>
      <c r="C133" s="65">
        <f>IF(C$77,C$85+C132,0)</f>
        <v>0</v>
      </c>
      <c r="D133" s="65">
        <f>IF(D$77,D$85+D132,0)</f>
        <v>0</v>
      </c>
      <c r="E133" s="65">
        <f>IF(E$77,E$85+E132,0)</f>
        <v>0</v>
      </c>
      <c r="F133" s="65">
        <f>IF(F$77,F$85+F132,0)</f>
        <v>0</v>
      </c>
      <c r="G133" s="66">
        <f>IF(G$77,G$85+G132,0)</f>
        <v>0</v>
      </c>
    </row>
    <row r="134" spans="1:7" x14ac:dyDescent="0.2">
      <c r="A134" s="93"/>
      <c r="B134" s="94"/>
      <c r="C134" s="94"/>
      <c r="D134" s="94"/>
      <c r="E134" s="94"/>
      <c r="F134" s="94"/>
      <c r="G134" s="94"/>
    </row>
    <row r="135" spans="1:7" ht="13.5" thickBot="1" x14ac:dyDescent="0.25">
      <c r="A135" s="93"/>
      <c r="B135" s="157" t="s">
        <v>242</v>
      </c>
      <c r="C135" s="94"/>
      <c r="D135" s="94"/>
      <c r="E135" s="94"/>
      <c r="F135" s="94"/>
      <c r="G135" s="94"/>
    </row>
    <row r="136" spans="1:7" x14ac:dyDescent="0.2">
      <c r="A136" s="93"/>
      <c r="B136" s="96"/>
      <c r="C136" s="27" t="s">
        <v>282</v>
      </c>
      <c r="D136" s="27" t="s">
        <v>283</v>
      </c>
      <c r="E136" s="27" t="s">
        <v>284</v>
      </c>
      <c r="F136" s="27" t="s">
        <v>285</v>
      </c>
      <c r="G136" s="28" t="s">
        <v>286</v>
      </c>
    </row>
    <row r="137" spans="1:7" x14ac:dyDescent="0.2">
      <c r="A137" s="93"/>
      <c r="B137" s="55" t="s">
        <v>100</v>
      </c>
      <c r="C137" s="58">
        <f>C$122*C$90+C$124*C$91+C$126*C$92</f>
        <v>0</v>
      </c>
      <c r="D137" s="58">
        <f>D$122*D$90+D$124*D$91+D$126*D$92</f>
        <v>0</v>
      </c>
      <c r="E137" s="58">
        <f>E$122*E$90+E$124*E$91+E$126*E$92</f>
        <v>0</v>
      </c>
      <c r="F137" s="58">
        <f>F$122*F$90+F$124*F$91+F$126*F$92</f>
        <v>0</v>
      </c>
      <c r="G137" s="59">
        <f>G$122*G$90+G$124*G$91+G$126*G$92</f>
        <v>0</v>
      </c>
    </row>
    <row r="138" spans="1:7" ht="13.5" thickBot="1" x14ac:dyDescent="0.25">
      <c r="A138" s="93"/>
      <c r="B138" s="57" t="s">
        <v>247</v>
      </c>
      <c r="C138" s="65">
        <f>C137</f>
        <v>0</v>
      </c>
      <c r="D138" s="65">
        <f>D137</f>
        <v>0</v>
      </c>
      <c r="E138" s="65">
        <f>E137</f>
        <v>0</v>
      </c>
      <c r="F138" s="65">
        <f>F137</f>
        <v>0</v>
      </c>
      <c r="G138" s="66">
        <f>G137</f>
        <v>0</v>
      </c>
    </row>
    <row r="140" spans="1:7" ht="20.100000000000001" customHeight="1" x14ac:dyDescent="0.2">
      <c r="B140" s="156" t="s">
        <v>261</v>
      </c>
      <c r="C140" s="155"/>
      <c r="D140" s="155"/>
      <c r="E140" s="155"/>
      <c r="F140" s="155"/>
      <c r="G140" s="155"/>
    </row>
  </sheetData>
  <phoneticPr fontId="2" type="noConversion"/>
  <conditionalFormatting sqref="C17:G23">
    <cfRule type="expression" dxfId="16" priority="1" stopIfTrue="1">
      <formula>C7</formula>
    </cfRule>
  </conditionalFormatting>
  <conditionalFormatting sqref="C37:G43">
    <cfRule type="expression" dxfId="15" priority="2" stopIfTrue="1">
      <formula>C7</formula>
    </cfRule>
    <cfRule type="expression" dxfId="14" priority="3" stopIfTrue="1">
      <formula>C27</formula>
    </cfRule>
    <cfRule type="expression" dxfId="13" priority="4" stopIfTrue="1">
      <formula>NOT(C27)</formula>
    </cfRule>
  </conditionalFormatting>
  <conditionalFormatting sqref="C77:G79 C67:G73 C57:G63 C47:G53">
    <cfRule type="expression" dxfId="12" priority="5" stopIfTrue="1">
      <formula>C47</formula>
    </cfRule>
  </conditionalFormatting>
  <conditionalFormatting sqref="C27:G33">
    <cfRule type="expression" dxfId="11" priority="6" stopIfTrue="1">
      <formula>C27</formula>
    </cfRule>
    <cfRule type="expression" dxfId="10" priority="7" stopIfTrue="1">
      <formula>NOT(C27)</formula>
    </cfRule>
  </conditionalFormatting>
  <conditionalFormatting sqref="C7:G13">
    <cfRule type="expression" dxfId="9" priority="8" stopIfTrue="1">
      <formula>C7</formula>
    </cfRule>
  </conditionalFormatting>
  <pageMargins left="0.74803149606299213" right="0.74803149606299213" top="0.98425196850393704" bottom="0.98425196850393704" header="0.51181102362204722" footer="0.51181102362204722"/>
  <pageSetup paperSize="9" scale="64" fitToHeight="0" orientation="portrait" horizontalDpi="0" verticalDpi="0" r:id="rId1"/>
  <headerFooter alignWithMargins="0"/>
  <rowBreaks count="2" manualBreakCount="2">
    <brk id="33" max="16383" man="1"/>
    <brk id="63"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DealComparator">
    <pageSetUpPr autoPageBreaks="0" fitToPage="1"/>
  </sheetPr>
  <dimension ref="A1:W144"/>
  <sheetViews>
    <sheetView showGridLines="0" showRowColHeaders="0" topLeftCell="A76" zoomScaleNormal="100" workbookViewId="0">
      <pane ySplit="5" topLeftCell="A81" activePane="bottomLeft" state="frozen"/>
      <selection activeCell="I76" sqref="I76"/>
      <selection pane="bottomLeft" activeCell="N84" sqref="N84"/>
    </sheetView>
  </sheetViews>
  <sheetFormatPr defaultRowHeight="12.75" x14ac:dyDescent="0.2"/>
  <cols>
    <col min="1" max="1" width="2.7109375" hidden="1" customWidth="1"/>
    <col min="2" max="2" width="45.7109375" hidden="1" customWidth="1"/>
    <col min="3" max="7" width="12.7109375" hidden="1" customWidth="1"/>
    <col min="8" max="8" width="1.7109375" hidden="1" customWidth="1"/>
    <col min="9" max="9" width="0.140625" customWidth="1"/>
    <col min="10" max="10" width="1.7109375" customWidth="1"/>
    <col min="11" max="11" width="1.28515625" customWidth="1"/>
    <col min="12" max="13" width="15.7109375" customWidth="1"/>
    <col min="14" max="14" width="14.7109375" customWidth="1"/>
    <col min="15" max="15" width="1.28515625" customWidth="1"/>
    <col min="16" max="16" width="14.7109375" customWidth="1"/>
    <col min="17" max="17" width="1.28515625" customWidth="1"/>
    <col min="18" max="18" width="14.7109375" customWidth="1"/>
    <col min="19" max="19" width="1.28515625" customWidth="1"/>
    <col min="20" max="20" width="14.7109375" customWidth="1"/>
    <col min="21" max="21" width="1.28515625" customWidth="1"/>
    <col min="22" max="22" width="14.7109375" customWidth="1"/>
    <col min="23" max="23" width="1.28515625" customWidth="1"/>
  </cols>
  <sheetData>
    <row r="1" spans="1:23" hidden="1" x14ac:dyDescent="0.2">
      <c r="A1" s="240" t="s">
        <v>0</v>
      </c>
      <c r="B1" s="118" t="s">
        <v>0</v>
      </c>
      <c r="C1" s="118" t="s">
        <v>0</v>
      </c>
      <c r="D1" s="118" t="s">
        <v>0</v>
      </c>
      <c r="E1" s="118" t="s">
        <v>0</v>
      </c>
      <c r="F1" s="118" t="s">
        <v>0</v>
      </c>
      <c r="G1" s="118" t="s">
        <v>0</v>
      </c>
      <c r="H1" t="s">
        <v>0</v>
      </c>
      <c r="J1" s="118"/>
      <c r="K1" s="118"/>
      <c r="L1" s="118"/>
      <c r="M1" s="118"/>
      <c r="N1" s="118"/>
      <c r="O1" s="118"/>
      <c r="P1" s="118"/>
      <c r="Q1" s="118"/>
      <c r="R1" s="118"/>
      <c r="S1" s="118"/>
      <c r="T1" s="118"/>
      <c r="U1" s="118"/>
      <c r="V1" s="118"/>
      <c r="W1" s="118"/>
    </row>
    <row r="2" spans="1:23" hidden="1" x14ac:dyDescent="0.2">
      <c r="A2" s="240" t="s">
        <v>0</v>
      </c>
      <c r="B2" s="241" t="s">
        <v>119</v>
      </c>
      <c r="C2" s="194">
        <v>1</v>
      </c>
      <c r="D2" s="118"/>
      <c r="E2" s="118"/>
      <c r="F2" s="118"/>
      <c r="G2" s="118"/>
      <c r="J2" s="118"/>
      <c r="K2" s="118"/>
      <c r="L2" s="118"/>
      <c r="M2" s="118"/>
      <c r="N2" s="118"/>
      <c r="O2" s="118"/>
      <c r="P2" s="118"/>
      <c r="Q2" s="118"/>
      <c r="R2" s="118"/>
      <c r="S2" s="118"/>
      <c r="T2" s="118"/>
      <c r="U2" s="118"/>
      <c r="V2" s="118"/>
      <c r="W2" s="118"/>
    </row>
    <row r="3" spans="1:23" hidden="1" x14ac:dyDescent="0.2">
      <c r="A3" s="240" t="s">
        <v>0</v>
      </c>
      <c r="B3" s="118"/>
      <c r="C3" s="118"/>
      <c r="D3" s="118"/>
      <c r="E3" s="118"/>
      <c r="F3" s="118"/>
      <c r="G3" s="118"/>
      <c r="J3" s="118"/>
      <c r="K3" s="118"/>
      <c r="L3" s="118"/>
      <c r="M3" s="118"/>
      <c r="N3" s="118"/>
      <c r="O3" s="118"/>
      <c r="P3" s="118"/>
      <c r="Q3" s="118"/>
      <c r="R3" s="118"/>
      <c r="S3" s="118"/>
      <c r="T3" s="118"/>
      <c r="U3" s="118"/>
      <c r="V3" s="118"/>
      <c r="W3" s="118"/>
    </row>
    <row r="4" spans="1:23" ht="12.75" hidden="1" customHeight="1" thickBot="1" x14ac:dyDescent="0.25">
      <c r="A4" s="189" t="s">
        <v>0</v>
      </c>
      <c r="B4" s="119" t="s">
        <v>271</v>
      </c>
      <c r="C4" s="117"/>
      <c r="D4" s="117"/>
      <c r="E4" s="117"/>
      <c r="F4" s="117"/>
      <c r="G4" s="117"/>
      <c r="J4" s="118"/>
      <c r="K4" s="118"/>
      <c r="L4" s="118"/>
      <c r="M4" s="118"/>
      <c r="N4" s="118"/>
      <c r="O4" s="118"/>
      <c r="P4" s="118"/>
      <c r="Q4" s="118"/>
      <c r="R4" s="118"/>
      <c r="S4" s="118"/>
      <c r="T4" s="118"/>
      <c r="U4" s="118"/>
      <c r="V4" s="118"/>
      <c r="W4" s="118"/>
    </row>
    <row r="5" spans="1:23" ht="12.75" hidden="1" customHeight="1" x14ac:dyDescent="0.2">
      <c r="A5" s="189" t="s">
        <v>0</v>
      </c>
      <c r="B5" s="120"/>
      <c r="C5" s="121" t="s">
        <v>275</v>
      </c>
      <c r="D5" s="121" t="s">
        <v>276</v>
      </c>
      <c r="E5" s="121" t="s">
        <v>277</v>
      </c>
      <c r="F5" s="121" t="s">
        <v>278</v>
      </c>
      <c r="G5" s="122" t="s">
        <v>279</v>
      </c>
      <c r="J5" s="118"/>
      <c r="K5" s="118"/>
      <c r="L5" s="118"/>
      <c r="M5" s="118"/>
      <c r="N5" s="118"/>
      <c r="O5" s="118"/>
      <c r="P5" s="118"/>
      <c r="Q5" s="118"/>
      <c r="R5" s="118"/>
      <c r="S5" s="118"/>
      <c r="T5" s="118"/>
      <c r="U5" s="118"/>
      <c r="V5" s="118"/>
      <c r="W5" s="118"/>
    </row>
    <row r="6" spans="1:23" ht="12.75" hidden="1" customHeight="1" x14ac:dyDescent="0.2">
      <c r="A6" s="189" t="s">
        <v>0</v>
      </c>
      <c r="B6" s="190" t="s">
        <v>112</v>
      </c>
      <c r="C6" s="123" t="b">
        <f>LoanComparatorCalcMain!C$147</f>
        <v>0</v>
      </c>
      <c r="D6" s="123" t="b">
        <f>LoanComparatorCalcMain!D$147</f>
        <v>0</v>
      </c>
      <c r="E6" s="123" t="b">
        <f>LoanComparatorCalcMain!E$147</f>
        <v>0</v>
      </c>
      <c r="F6" s="123" t="b">
        <f>LoanComparatorCalcMain!F$147</f>
        <v>0</v>
      </c>
      <c r="G6" s="124" t="b">
        <f>LoanComparatorCalcMain!G$147</f>
        <v>0</v>
      </c>
      <c r="J6" s="118"/>
      <c r="K6" s="118"/>
      <c r="L6" s="118"/>
      <c r="M6" s="118"/>
      <c r="N6" s="118"/>
      <c r="O6" s="118"/>
      <c r="P6" s="118"/>
      <c r="Q6" s="118"/>
      <c r="R6" s="118"/>
      <c r="S6" s="118"/>
      <c r="T6" s="118"/>
      <c r="U6" s="118"/>
      <c r="V6" s="118"/>
      <c r="W6" s="118"/>
    </row>
    <row r="7" spans="1:23" ht="12.75" hidden="1" customHeight="1" x14ac:dyDescent="0.2">
      <c r="A7" s="189" t="s">
        <v>0</v>
      </c>
      <c r="B7" s="190" t="s">
        <v>113</v>
      </c>
      <c r="C7" s="123" t="b">
        <f>LoanComparatorCalcMain!C$148</f>
        <v>0</v>
      </c>
      <c r="D7" s="123" t="b">
        <f>LoanComparatorCalcMain!D$148</f>
        <v>0</v>
      </c>
      <c r="E7" s="123" t="b">
        <f>LoanComparatorCalcMain!E$148</f>
        <v>0</v>
      </c>
      <c r="F7" s="123" t="b">
        <f>LoanComparatorCalcMain!F$148</f>
        <v>0</v>
      </c>
      <c r="G7" s="124" t="b">
        <f>LoanComparatorCalcMain!G$148</f>
        <v>0</v>
      </c>
      <c r="J7" s="118"/>
      <c r="K7" s="118"/>
      <c r="L7" s="118"/>
      <c r="M7" s="118"/>
      <c r="N7" s="118"/>
      <c r="O7" s="118"/>
      <c r="P7" s="118"/>
      <c r="Q7" s="118"/>
      <c r="R7" s="118"/>
      <c r="S7" s="118"/>
      <c r="T7" s="118"/>
      <c r="U7" s="118"/>
      <c r="V7" s="118"/>
      <c r="W7" s="118"/>
    </row>
    <row r="8" spans="1:23" ht="12.75" hidden="1" customHeight="1" x14ac:dyDescent="0.2">
      <c r="A8" s="189" t="s">
        <v>0</v>
      </c>
      <c r="B8" s="190" t="s">
        <v>114</v>
      </c>
      <c r="C8" s="123" t="b">
        <f>LoanComparatorCalcMain!C$149</f>
        <v>0</v>
      </c>
      <c r="D8" s="123" t="b">
        <f>LoanComparatorCalcMain!D$149</f>
        <v>0</v>
      </c>
      <c r="E8" s="123" t="b">
        <f>LoanComparatorCalcMain!E$149</f>
        <v>0</v>
      </c>
      <c r="F8" s="123" t="b">
        <f>LoanComparatorCalcMain!F$149</f>
        <v>0</v>
      </c>
      <c r="G8" s="124" t="b">
        <f>LoanComparatorCalcMain!G$149</f>
        <v>0</v>
      </c>
      <c r="J8" s="118"/>
      <c r="K8" s="118"/>
      <c r="L8" s="118"/>
      <c r="M8" s="118"/>
      <c r="N8" s="118"/>
      <c r="O8" s="118"/>
      <c r="P8" s="118"/>
      <c r="Q8" s="118"/>
      <c r="R8" s="118"/>
      <c r="S8" s="118"/>
      <c r="T8" s="118"/>
      <c r="U8" s="118"/>
      <c r="V8" s="118"/>
      <c r="W8" s="118"/>
    </row>
    <row r="9" spans="1:23" ht="12.75" hidden="1" customHeight="1" thickBot="1" x14ac:dyDescent="0.25">
      <c r="A9" s="189" t="s">
        <v>0</v>
      </c>
      <c r="B9" s="206" t="s">
        <v>130</v>
      </c>
      <c r="C9" s="207" t="b">
        <f>AND(C6,LoanComparatorCalcMain!C$176&gt;0)</f>
        <v>0</v>
      </c>
      <c r="D9" s="207" t="b">
        <f>AND(D6,LoanComparatorCalcMain!D$176&gt;0)</f>
        <v>0</v>
      </c>
      <c r="E9" s="207" t="b">
        <f>AND(E6,LoanComparatorCalcMain!E$176&gt;0)</f>
        <v>0</v>
      </c>
      <c r="F9" s="207" t="b">
        <f>AND(F6,LoanComparatorCalcMain!F$176&gt;0)</f>
        <v>0</v>
      </c>
      <c r="G9" s="208" t="b">
        <f>AND(G6,LoanComparatorCalcMain!G$176&gt;0)</f>
        <v>0</v>
      </c>
      <c r="J9" s="118"/>
      <c r="K9" s="118"/>
      <c r="L9" s="118"/>
      <c r="M9" s="118"/>
      <c r="N9" s="118"/>
      <c r="O9" s="118"/>
      <c r="P9" s="118"/>
      <c r="Q9" s="118"/>
      <c r="R9" s="118"/>
      <c r="S9" s="118"/>
      <c r="T9" s="118"/>
      <c r="U9" s="118"/>
      <c r="V9" s="118"/>
      <c r="W9" s="118"/>
    </row>
    <row r="10" spans="1:23" ht="12.75" hidden="1" customHeight="1" x14ac:dyDescent="0.2">
      <c r="A10" s="189" t="s">
        <v>0</v>
      </c>
      <c r="B10" s="117"/>
      <c r="C10" s="117"/>
      <c r="D10" s="117"/>
      <c r="E10" s="117"/>
      <c r="F10" s="117"/>
      <c r="G10" s="117"/>
      <c r="J10" s="118"/>
      <c r="K10" s="118"/>
      <c r="L10" s="118"/>
      <c r="M10" s="118"/>
      <c r="N10" s="118"/>
      <c r="O10" s="118"/>
      <c r="P10" s="118"/>
      <c r="Q10" s="118"/>
      <c r="R10" s="118"/>
      <c r="S10" s="118"/>
      <c r="T10" s="118"/>
      <c r="U10" s="118"/>
      <c r="V10" s="118"/>
      <c r="W10" s="118"/>
    </row>
    <row r="11" spans="1:23" ht="12.75" hidden="1" customHeight="1" thickBot="1" x14ac:dyDescent="0.25">
      <c r="A11" s="189" t="s">
        <v>0</v>
      </c>
      <c r="B11" s="119" t="s">
        <v>270</v>
      </c>
      <c r="C11" s="117"/>
      <c r="D11" s="117"/>
      <c r="E11" s="117"/>
      <c r="F11" s="117"/>
      <c r="G11" s="117"/>
      <c r="J11" s="118"/>
      <c r="K11" s="118"/>
      <c r="L11" s="118"/>
      <c r="M11" s="118"/>
      <c r="N11" s="118"/>
      <c r="O11" s="118"/>
      <c r="P11" s="118"/>
      <c r="Q11" s="118"/>
      <c r="R11" s="118"/>
      <c r="S11" s="118"/>
      <c r="T11" s="118"/>
      <c r="U11" s="118"/>
      <c r="V11" s="118"/>
      <c r="W11" s="118"/>
    </row>
    <row r="12" spans="1:23" ht="12.75" hidden="1" customHeight="1" x14ac:dyDescent="0.2">
      <c r="A12" s="189" t="s">
        <v>0</v>
      </c>
      <c r="B12" s="120"/>
      <c r="C12" s="121" t="s">
        <v>275</v>
      </c>
      <c r="D12" s="121" t="s">
        <v>276</v>
      </c>
      <c r="E12" s="121" t="s">
        <v>277</v>
      </c>
      <c r="F12" s="121" t="s">
        <v>278</v>
      </c>
      <c r="G12" s="122" t="s">
        <v>279</v>
      </c>
      <c r="J12" s="118"/>
      <c r="K12" s="118"/>
      <c r="L12" s="118"/>
      <c r="M12" s="118"/>
      <c r="N12" s="118"/>
      <c r="O12" s="118"/>
      <c r="P12" s="118"/>
      <c r="Q12" s="118"/>
      <c r="R12" s="118"/>
      <c r="S12" s="118"/>
      <c r="T12" s="118"/>
      <c r="U12" s="118"/>
      <c r="V12" s="118"/>
      <c r="W12" s="118"/>
    </row>
    <row r="13" spans="1:23" ht="12.75" hidden="1" customHeight="1" x14ac:dyDescent="0.2">
      <c r="A13" s="189" t="s">
        <v>0</v>
      </c>
      <c r="B13" s="190" t="s">
        <v>214</v>
      </c>
      <c r="C13" s="125" t="str">
        <f>IF(C$6,LoanComparatorCalcMain!C$155,"")</f>
        <v/>
      </c>
      <c r="D13" s="125" t="str">
        <f>IF(D$6,LoanComparatorCalcMain!D$155,"")</f>
        <v/>
      </c>
      <c r="E13" s="125" t="str">
        <f>IF(E$6,LoanComparatorCalcMain!E$155,"")</f>
        <v/>
      </c>
      <c r="F13" s="125" t="str">
        <f>IF(F$6,LoanComparatorCalcMain!F$155,"")</f>
        <v/>
      </c>
      <c r="G13" s="126" t="str">
        <f>IF(G$6,LoanComparatorCalcMain!G$155,"")</f>
        <v/>
      </c>
      <c r="J13" s="118"/>
      <c r="K13" s="118"/>
      <c r="L13" s="118"/>
      <c r="M13" s="118"/>
      <c r="N13" s="118"/>
      <c r="O13" s="118"/>
      <c r="P13" s="118"/>
      <c r="Q13" s="118"/>
      <c r="R13" s="118"/>
      <c r="S13" s="118"/>
      <c r="T13" s="118"/>
      <c r="U13" s="118"/>
      <c r="V13" s="118"/>
      <c r="W13" s="118"/>
    </row>
    <row r="14" spans="1:23" ht="12.75" hidden="1" customHeight="1" thickBot="1" x14ac:dyDescent="0.25">
      <c r="A14" s="189" t="s">
        <v>0</v>
      </c>
      <c r="B14" s="191" t="s">
        <v>64</v>
      </c>
      <c r="C14" s="127" t="str">
        <f>IF(C$6,LoanComparatorCalcMain!C$156,"")</f>
        <v/>
      </c>
      <c r="D14" s="127" t="str">
        <f>IF(D$6,LoanComparatorCalcMain!D$156,"")</f>
        <v/>
      </c>
      <c r="E14" s="127" t="str">
        <f>IF(E$6,LoanComparatorCalcMain!E$156,"")</f>
        <v/>
      </c>
      <c r="F14" s="127" t="str">
        <f>IF(F$6,LoanComparatorCalcMain!F$156,"")</f>
        <v/>
      </c>
      <c r="G14" s="128" t="str">
        <f>IF(G$6,LoanComparatorCalcMain!G$156,"")</f>
        <v/>
      </c>
      <c r="J14" s="118"/>
      <c r="K14" s="118"/>
      <c r="L14" s="118"/>
      <c r="M14" s="118"/>
      <c r="N14" s="118"/>
      <c r="O14" s="118"/>
      <c r="P14" s="118"/>
      <c r="Q14" s="118"/>
      <c r="R14" s="118"/>
      <c r="S14" s="118"/>
      <c r="T14" s="118"/>
      <c r="U14" s="118"/>
      <c r="V14" s="118"/>
      <c r="W14" s="118"/>
    </row>
    <row r="15" spans="1:23" ht="12.75" hidden="1" customHeight="1" x14ac:dyDescent="0.2">
      <c r="A15" s="240" t="s">
        <v>0</v>
      </c>
      <c r="B15" s="118"/>
      <c r="C15" s="118"/>
      <c r="D15" s="118"/>
      <c r="E15" s="118"/>
      <c r="F15" s="118"/>
      <c r="G15" s="118"/>
      <c r="J15" s="118"/>
      <c r="K15" s="118"/>
      <c r="L15" s="118"/>
      <c r="M15" s="118"/>
      <c r="N15" s="118"/>
      <c r="O15" s="118"/>
      <c r="P15" s="118"/>
      <c r="Q15" s="118"/>
      <c r="R15" s="118"/>
      <c r="S15" s="118"/>
      <c r="T15" s="118"/>
      <c r="U15" s="118"/>
      <c r="V15" s="118"/>
      <c r="W15" s="118"/>
    </row>
    <row r="16" spans="1:23" ht="15" hidden="1" customHeight="1" x14ac:dyDescent="0.2">
      <c r="A16" s="240" t="s">
        <v>0</v>
      </c>
      <c r="B16" s="242" t="s">
        <v>273</v>
      </c>
      <c r="C16" s="243"/>
      <c r="D16" s="243"/>
      <c r="E16" s="243"/>
      <c r="F16" s="243"/>
      <c r="G16" s="243"/>
      <c r="J16" s="118"/>
      <c r="K16" s="118"/>
      <c r="L16" s="118"/>
      <c r="M16" s="118"/>
      <c r="N16" s="118"/>
      <c r="O16" s="118"/>
      <c r="P16" s="118"/>
      <c r="Q16" s="118"/>
      <c r="R16" s="118"/>
      <c r="S16" s="118"/>
      <c r="T16" s="118"/>
      <c r="U16" s="118"/>
      <c r="V16" s="118"/>
      <c r="W16" s="118"/>
    </row>
    <row r="17" spans="1:23" ht="12.75" hidden="1" customHeight="1" x14ac:dyDescent="0.2">
      <c r="A17" s="240" t="s">
        <v>0</v>
      </c>
      <c r="B17" s="244"/>
      <c r="C17" s="244"/>
      <c r="D17" s="244"/>
      <c r="E17" s="244"/>
      <c r="F17" s="244"/>
      <c r="G17" s="244"/>
      <c r="J17" s="118"/>
      <c r="K17" s="118"/>
      <c r="L17" s="118"/>
      <c r="M17" s="118"/>
      <c r="N17" s="118"/>
      <c r="O17" s="118"/>
      <c r="P17" s="118"/>
      <c r="Q17" s="118"/>
      <c r="R17" s="118"/>
      <c r="S17" s="118"/>
      <c r="T17" s="118"/>
      <c r="U17" s="118"/>
      <c r="V17" s="118"/>
      <c r="W17" s="118"/>
    </row>
    <row r="18" spans="1:23" ht="12.75" hidden="1" customHeight="1" thickBot="1" x14ac:dyDescent="0.25">
      <c r="A18" s="189" t="s">
        <v>0</v>
      </c>
      <c r="B18" s="119" t="s">
        <v>65</v>
      </c>
      <c r="C18" s="117"/>
      <c r="D18" s="117"/>
      <c r="E18" s="117"/>
      <c r="F18" s="117"/>
      <c r="G18" s="117"/>
      <c r="J18" s="118"/>
      <c r="K18" s="118"/>
      <c r="L18" s="118"/>
      <c r="M18" s="118"/>
      <c r="N18" s="118"/>
      <c r="O18" s="118"/>
      <c r="P18" s="118"/>
      <c r="Q18" s="118"/>
      <c r="R18" s="118"/>
      <c r="S18" s="118"/>
      <c r="T18" s="118"/>
      <c r="U18" s="118"/>
      <c r="V18" s="118"/>
      <c r="W18" s="118"/>
    </row>
    <row r="19" spans="1:23" ht="12.75" hidden="1" customHeight="1" x14ac:dyDescent="0.2">
      <c r="A19" s="189" t="s">
        <v>0</v>
      </c>
      <c r="B19" s="120"/>
      <c r="C19" s="121" t="s">
        <v>275</v>
      </c>
      <c r="D19" s="121" t="s">
        <v>276</v>
      </c>
      <c r="E19" s="121" t="s">
        <v>277</v>
      </c>
      <c r="F19" s="121" t="s">
        <v>278</v>
      </c>
      <c r="G19" s="122" t="s">
        <v>279</v>
      </c>
      <c r="J19" s="118"/>
      <c r="K19" s="118"/>
      <c r="L19" s="118"/>
      <c r="M19" s="118"/>
      <c r="N19" s="118"/>
      <c r="O19" s="118"/>
      <c r="P19" s="118"/>
      <c r="Q19" s="118"/>
      <c r="R19" s="118"/>
      <c r="S19" s="118"/>
      <c r="T19" s="118"/>
      <c r="U19" s="118"/>
      <c r="V19" s="118"/>
      <c r="W19" s="118"/>
    </row>
    <row r="20" spans="1:23" ht="12.75" hidden="1" customHeight="1" x14ac:dyDescent="0.2">
      <c r="A20" s="189" t="s">
        <v>0</v>
      </c>
      <c r="B20" s="190" t="s">
        <v>22</v>
      </c>
      <c r="C20" s="125" t="str">
        <f>IF(C$6,IF(inpOptMortgageType=1,-LoanComparatorCalcMain!C$202,-LoanComparatorCalcMain!C$217),"")</f>
        <v/>
      </c>
      <c r="D20" s="125" t="str">
        <f>IF(D$6,IF(inpOptMortgageType=1,-LoanComparatorCalcMain!D$202,-LoanComparatorCalcMain!D$217),"")</f>
        <v/>
      </c>
      <c r="E20" s="125" t="str">
        <f>IF(E$6,IF(inpOptMortgageType=1,-LoanComparatorCalcMain!E$202,-LoanComparatorCalcMain!E$217),"")</f>
        <v/>
      </c>
      <c r="F20" s="125" t="str">
        <f>IF(F$6,IF(inpOptMortgageType=1,-LoanComparatorCalcMain!F$202,-LoanComparatorCalcMain!F$217),"")</f>
        <v/>
      </c>
      <c r="G20" s="126" t="str">
        <f>IF(G$6,IF(inpOptMortgageType=1,-LoanComparatorCalcMain!G$202,-LoanComparatorCalcMain!G$217),"")</f>
        <v/>
      </c>
      <c r="J20" s="118"/>
      <c r="K20" s="118"/>
      <c r="L20" s="118"/>
      <c r="M20" s="118"/>
      <c r="N20" s="118"/>
      <c r="O20" s="118"/>
      <c r="P20" s="118"/>
      <c r="Q20" s="118"/>
      <c r="R20" s="118"/>
      <c r="S20" s="118"/>
      <c r="T20" s="118"/>
      <c r="U20" s="118"/>
      <c r="V20" s="118"/>
      <c r="W20" s="118"/>
    </row>
    <row r="21" spans="1:23" ht="12.75" hidden="1" customHeight="1" x14ac:dyDescent="0.2">
      <c r="A21" s="189" t="s">
        <v>0</v>
      </c>
      <c r="B21" s="190" t="s">
        <v>115</v>
      </c>
      <c r="C21" s="125" t="str">
        <f>IF(C$6,IF(inpOptMortgageType=1,-LoanComparatorCalcMain!C$203,-LoanComparatorCalcMain!C$218),"")</f>
        <v/>
      </c>
      <c r="D21" s="125" t="str">
        <f>IF(D$6,IF(inpOptMortgageType=1,-LoanComparatorCalcMain!D$203,-LoanComparatorCalcMain!D$218),"")</f>
        <v/>
      </c>
      <c r="E21" s="125" t="str">
        <f>IF(E$6,IF(inpOptMortgageType=1,-LoanComparatorCalcMain!E$203,-LoanComparatorCalcMain!E$218),"")</f>
        <v/>
      </c>
      <c r="F21" s="125" t="str">
        <f>IF(F$6,IF(inpOptMortgageType=1,-LoanComparatorCalcMain!F$203,-LoanComparatorCalcMain!F$218),"")</f>
        <v/>
      </c>
      <c r="G21" s="126" t="str">
        <f>IF(G$6,IF(inpOptMortgageType=1,-LoanComparatorCalcMain!G$203,-LoanComparatorCalcMain!G$218),"")</f>
        <v/>
      </c>
      <c r="J21" s="118"/>
      <c r="K21" s="118"/>
      <c r="L21" s="118"/>
      <c r="M21" s="118"/>
      <c r="N21" s="118"/>
      <c r="O21" s="118"/>
      <c r="P21" s="118"/>
      <c r="Q21" s="118"/>
      <c r="R21" s="118"/>
      <c r="S21" s="118"/>
      <c r="T21" s="118"/>
      <c r="U21" s="118"/>
      <c r="V21" s="118"/>
      <c r="W21" s="118"/>
    </row>
    <row r="22" spans="1:23" ht="12.75" hidden="1" customHeight="1" x14ac:dyDescent="0.2">
      <c r="A22" s="189" t="s">
        <v>0</v>
      </c>
      <c r="B22" s="190" t="s">
        <v>116</v>
      </c>
      <c r="C22" s="125" t="str">
        <f>IF(C$6,IF(inpOptMortgageType=1,-LoanComparatorCalcMain!C$204,-LoanComparatorCalcMain!C$219),"")</f>
        <v/>
      </c>
      <c r="D22" s="125" t="str">
        <f>IF(D$6,IF(inpOptMortgageType=1,-LoanComparatorCalcMain!D$204,-LoanComparatorCalcMain!D$219),"")</f>
        <v/>
      </c>
      <c r="E22" s="125" t="str">
        <f>IF(E$6,IF(inpOptMortgageType=1,-LoanComparatorCalcMain!E$204,-LoanComparatorCalcMain!E$219),"")</f>
        <v/>
      </c>
      <c r="F22" s="125" t="str">
        <f>IF(F$6,IF(inpOptMortgageType=1,-LoanComparatorCalcMain!F$204,-LoanComparatorCalcMain!F$219),"")</f>
        <v/>
      </c>
      <c r="G22" s="126" t="str">
        <f>IF(G$6,IF(inpOptMortgageType=1,-LoanComparatorCalcMain!G$204,-LoanComparatorCalcMain!G$219),"")</f>
        <v/>
      </c>
      <c r="J22" s="118"/>
      <c r="K22" s="118"/>
      <c r="L22" s="118"/>
      <c r="M22" s="118"/>
      <c r="N22" s="118"/>
      <c r="O22" s="118"/>
      <c r="P22" s="118"/>
      <c r="Q22" s="118"/>
      <c r="R22" s="118"/>
      <c r="S22" s="118"/>
      <c r="T22" s="118"/>
      <c r="U22" s="118"/>
      <c r="V22" s="118"/>
      <c r="W22" s="118"/>
    </row>
    <row r="23" spans="1:23" ht="12.75" hidden="1" customHeight="1" x14ac:dyDescent="0.2">
      <c r="A23" s="189" t="s">
        <v>0</v>
      </c>
      <c r="B23" s="190" t="s">
        <v>52</v>
      </c>
      <c r="C23" s="125" t="str">
        <f>IF(C$6,IF(inpOptMortgageType=1,-LoanComparatorCalcMain!C$205,-LoanComparatorCalcMain!C$226),"")</f>
        <v/>
      </c>
      <c r="D23" s="125" t="str">
        <f>IF(D$6,IF(inpOptMortgageType=1,-LoanComparatorCalcMain!D$205,-LoanComparatorCalcMain!D$226),"")</f>
        <v/>
      </c>
      <c r="E23" s="125" t="str">
        <f>IF(E$6,IF(inpOptMortgageType=1,-LoanComparatorCalcMain!E$205,-LoanComparatorCalcMain!E$226),"")</f>
        <v/>
      </c>
      <c r="F23" s="125" t="str">
        <f>IF(F$6,IF(inpOptMortgageType=1,-LoanComparatorCalcMain!F$205,-LoanComparatorCalcMain!F$226),"")</f>
        <v/>
      </c>
      <c r="G23" s="126" t="str">
        <f>IF(G$6,IF(inpOptMortgageType=1,-LoanComparatorCalcMain!G$205,-LoanComparatorCalcMain!G$226),"")</f>
        <v/>
      </c>
      <c r="J23" s="118"/>
      <c r="K23" s="118"/>
      <c r="L23" s="118"/>
      <c r="M23" s="118"/>
      <c r="N23" s="118"/>
      <c r="O23" s="118"/>
      <c r="P23" s="118"/>
      <c r="Q23" s="118"/>
      <c r="R23" s="118"/>
      <c r="S23" s="118"/>
      <c r="T23" s="118"/>
      <c r="U23" s="118"/>
      <c r="V23" s="118"/>
      <c r="W23" s="118"/>
    </row>
    <row r="24" spans="1:23" ht="12.75" hidden="1" customHeight="1" x14ac:dyDescent="0.2">
      <c r="A24" s="189" t="s">
        <v>0</v>
      </c>
      <c r="B24" s="190" t="s">
        <v>92</v>
      </c>
      <c r="C24" s="125" t="str">
        <f>IF(C$6,LoanComparatorCalcMain!C$177 &amp; " at " &amp; TEXT(LoanComparatorCalcMain!C$188,"0.00%"),"")</f>
        <v/>
      </c>
      <c r="D24" s="125" t="str">
        <f>IF(D$6,LoanComparatorCalcMain!D$177 &amp; " at " &amp; TEXT(LoanComparatorCalcMain!D$188,"0.00%"),"")</f>
        <v/>
      </c>
      <c r="E24" s="125" t="str">
        <f>IF(E$6,LoanComparatorCalcMain!E$177 &amp; " at " &amp; TEXT(LoanComparatorCalcMain!E$188,"0.00%"),"")</f>
        <v/>
      </c>
      <c r="F24" s="125" t="str">
        <f>IF(F$6,LoanComparatorCalcMain!F$177 &amp; " at " &amp; TEXT(LoanComparatorCalcMain!F$188,"0.00%"),"")</f>
        <v/>
      </c>
      <c r="G24" s="126" t="str">
        <f>IF(G$6,LoanComparatorCalcMain!G$177 &amp; " at " &amp; TEXT(LoanComparatorCalcMain!G$188,"0.00%"),"")</f>
        <v/>
      </c>
      <c r="J24" s="118"/>
      <c r="K24" s="118"/>
      <c r="L24" s="118"/>
      <c r="M24" s="118"/>
      <c r="N24" s="118"/>
      <c r="O24" s="118"/>
      <c r="P24" s="118"/>
      <c r="Q24" s="118"/>
      <c r="R24" s="118"/>
      <c r="S24" s="118"/>
      <c r="T24" s="118"/>
      <c r="U24" s="118"/>
      <c r="V24" s="118"/>
      <c r="W24" s="118"/>
    </row>
    <row r="25" spans="1:23" ht="12.75" hidden="1" customHeight="1" x14ac:dyDescent="0.2">
      <c r="A25" s="189" t="s">
        <v>0</v>
      </c>
      <c r="B25" s="192" t="s">
        <v>23</v>
      </c>
      <c r="C25" s="129" t="str">
        <f>IF(C$7,IF(inpOptMortgageType=1,-LoanComparatorCalcMain!C$206,-LoanComparatorCalcMain!C$220),"")</f>
        <v/>
      </c>
      <c r="D25" s="129" t="str">
        <f>IF(D$7,IF(inpOptMortgageType=1,-LoanComparatorCalcMain!D$206,-LoanComparatorCalcMain!D$220),"")</f>
        <v/>
      </c>
      <c r="E25" s="129" t="str">
        <f>IF(E$7,IF(inpOptMortgageType=1,-LoanComparatorCalcMain!E$206,-LoanComparatorCalcMain!E$220),"")</f>
        <v/>
      </c>
      <c r="F25" s="129" t="str">
        <f>IF(F$7,IF(inpOptMortgageType=1,-LoanComparatorCalcMain!F$206,-LoanComparatorCalcMain!F$220),"")</f>
        <v/>
      </c>
      <c r="G25" s="130" t="str">
        <f>IF(G$7,IF(inpOptMortgageType=1,-LoanComparatorCalcMain!G$206,-LoanComparatorCalcMain!G$220),"")</f>
        <v/>
      </c>
      <c r="J25" s="118"/>
      <c r="K25" s="118"/>
      <c r="L25" s="118"/>
      <c r="M25" s="118"/>
      <c r="N25" s="118"/>
      <c r="O25" s="118"/>
      <c r="P25" s="118"/>
      <c r="Q25" s="118"/>
      <c r="R25" s="118"/>
      <c r="S25" s="118"/>
      <c r="T25" s="118"/>
      <c r="U25" s="118"/>
      <c r="V25" s="118"/>
      <c r="W25" s="118"/>
    </row>
    <row r="26" spans="1:23" ht="12.75" hidden="1" customHeight="1" x14ac:dyDescent="0.2">
      <c r="A26" s="189" t="s">
        <v>0</v>
      </c>
      <c r="B26" s="190" t="s">
        <v>115</v>
      </c>
      <c r="C26" s="125" t="str">
        <f>IF(C$7,IF(inpOptMortgageType=1,-LoanComparatorCalcMain!C$207,-LoanComparatorCalcMain!C$221),"")</f>
        <v/>
      </c>
      <c r="D26" s="125" t="str">
        <f>IF(D$7,IF(inpOptMortgageType=1,-LoanComparatorCalcMain!D$207,-LoanComparatorCalcMain!D$221),"")</f>
        <v/>
      </c>
      <c r="E26" s="125" t="str">
        <f>IF(E$7,IF(inpOptMortgageType=1,-LoanComparatorCalcMain!E$207,-LoanComparatorCalcMain!E$221),"")</f>
        <v/>
      </c>
      <c r="F26" s="125" t="str">
        <f>IF(F$7,IF(inpOptMortgageType=1,-LoanComparatorCalcMain!F$207,-LoanComparatorCalcMain!F$221),"")</f>
        <v/>
      </c>
      <c r="G26" s="126" t="str">
        <f>IF(G$7,IF(inpOptMortgageType=1,-LoanComparatorCalcMain!G$207,-LoanComparatorCalcMain!G$221),"")</f>
        <v/>
      </c>
      <c r="J26" s="118"/>
      <c r="K26" s="118"/>
      <c r="L26" s="118"/>
      <c r="M26" s="118"/>
      <c r="N26" s="118"/>
      <c r="O26" s="118"/>
      <c r="P26" s="118"/>
      <c r="Q26" s="118"/>
      <c r="R26" s="118"/>
      <c r="S26" s="118"/>
      <c r="T26" s="118"/>
      <c r="U26" s="118"/>
      <c r="V26" s="118"/>
      <c r="W26" s="118"/>
    </row>
    <row r="27" spans="1:23" ht="12.75" hidden="1" customHeight="1" x14ac:dyDescent="0.2">
      <c r="A27" s="189" t="s">
        <v>0</v>
      </c>
      <c r="B27" s="190" t="s">
        <v>116</v>
      </c>
      <c r="C27" s="125" t="str">
        <f>IF(C$7,IF(inpOptMortgageType=1,-LoanComparatorCalcMain!C$208,-LoanComparatorCalcMain!C$222),"")</f>
        <v/>
      </c>
      <c r="D27" s="125" t="str">
        <f>IF(D$7,IF(inpOptMortgageType=1,-LoanComparatorCalcMain!D$208,-LoanComparatorCalcMain!D$222),"")</f>
        <v/>
      </c>
      <c r="E27" s="125" t="str">
        <f>IF(E$7,IF(inpOptMortgageType=1,-LoanComparatorCalcMain!E$208,-LoanComparatorCalcMain!E$222),"")</f>
        <v/>
      </c>
      <c r="F27" s="125" t="str">
        <f>IF(F$7,IF(inpOptMortgageType=1,-LoanComparatorCalcMain!F$208,-LoanComparatorCalcMain!F$222),"")</f>
        <v/>
      </c>
      <c r="G27" s="126" t="str">
        <f>IF(G$7,IF(inpOptMortgageType=1,-LoanComparatorCalcMain!G$208,-LoanComparatorCalcMain!G$222),"")</f>
        <v/>
      </c>
      <c r="J27" s="118"/>
      <c r="K27" s="118"/>
      <c r="L27" s="118"/>
      <c r="M27" s="118"/>
      <c r="N27" s="118"/>
      <c r="O27" s="118"/>
      <c r="P27" s="118"/>
      <c r="Q27" s="118"/>
      <c r="R27" s="118"/>
      <c r="S27" s="118"/>
      <c r="T27" s="118"/>
      <c r="U27" s="118"/>
      <c r="V27" s="118"/>
      <c r="W27" s="118"/>
    </row>
    <row r="28" spans="1:23" ht="12.75" hidden="1" customHeight="1" x14ac:dyDescent="0.2">
      <c r="A28" s="189" t="s">
        <v>0</v>
      </c>
      <c r="B28" s="190" t="s">
        <v>52</v>
      </c>
      <c r="C28" s="125" t="str">
        <f>IF(C$7,IF(inpOptMortgageType=1,-LoanComparatorCalcMain!C$209,-LoanComparatorCalcMain!C$226),"")</f>
        <v/>
      </c>
      <c r="D28" s="125" t="str">
        <f>IF(D$7,IF(inpOptMortgageType=1,-LoanComparatorCalcMain!D$209,-LoanComparatorCalcMain!D$226),"")</f>
        <v/>
      </c>
      <c r="E28" s="125" t="str">
        <f>IF(E$7,IF(inpOptMortgageType=1,-LoanComparatorCalcMain!E$209,-LoanComparatorCalcMain!E$226),"")</f>
        <v/>
      </c>
      <c r="F28" s="125" t="str">
        <f>IF(F$7,IF(inpOptMortgageType=1,-LoanComparatorCalcMain!F$209,-LoanComparatorCalcMain!F$226),"")</f>
        <v/>
      </c>
      <c r="G28" s="126" t="str">
        <f>IF(G$7,IF(inpOptMortgageType=1,-LoanComparatorCalcMain!G$209,-LoanComparatorCalcMain!G$226),"")</f>
        <v/>
      </c>
      <c r="J28" s="118"/>
      <c r="K28" s="118"/>
      <c r="L28" s="118"/>
      <c r="M28" s="118"/>
      <c r="N28" s="118"/>
      <c r="O28" s="118"/>
      <c r="P28" s="118"/>
      <c r="Q28" s="118"/>
      <c r="R28" s="118"/>
      <c r="S28" s="118"/>
      <c r="T28" s="118"/>
      <c r="U28" s="118"/>
      <c r="V28" s="118"/>
      <c r="W28" s="118"/>
    </row>
    <row r="29" spans="1:23" ht="12.75" hidden="1" customHeight="1" x14ac:dyDescent="0.2">
      <c r="A29" s="189" t="s">
        <v>0</v>
      </c>
      <c r="B29" s="193" t="s">
        <v>92</v>
      </c>
      <c r="C29" s="131" t="str">
        <f>IF(C$7,LoanComparatorCalcMain!C$178 &amp; " at " &amp; TEXT(LoanComparatorCalcMain!C$189,"0.00%"),"")</f>
        <v/>
      </c>
      <c r="D29" s="131" t="str">
        <f>IF(D$7,LoanComparatorCalcMain!D$178 &amp; " at " &amp; TEXT(LoanComparatorCalcMain!D$189,"0.00%"),"")</f>
        <v/>
      </c>
      <c r="E29" s="131" t="str">
        <f>IF(E$7,LoanComparatorCalcMain!E$178 &amp; " at " &amp; TEXT(LoanComparatorCalcMain!E$189,"0.00%"),"")</f>
        <v/>
      </c>
      <c r="F29" s="131" t="str">
        <f>IF(F$7,LoanComparatorCalcMain!F$178 &amp; " at " &amp; TEXT(LoanComparatorCalcMain!F$189,"0.00%"),"")</f>
        <v/>
      </c>
      <c r="G29" s="132" t="str">
        <f>IF(G$7,LoanComparatorCalcMain!G$178 &amp; " at " &amp; TEXT(LoanComparatorCalcMain!G$189,"0.00%"),"")</f>
        <v/>
      </c>
      <c r="J29" s="118"/>
      <c r="K29" s="118"/>
      <c r="L29" s="118"/>
      <c r="M29" s="118"/>
      <c r="N29" s="118"/>
      <c r="O29" s="118"/>
      <c r="P29" s="118"/>
      <c r="Q29" s="118"/>
      <c r="R29" s="118"/>
      <c r="S29" s="118"/>
      <c r="T29" s="118"/>
      <c r="U29" s="118"/>
      <c r="V29" s="118"/>
      <c r="W29" s="118"/>
    </row>
    <row r="30" spans="1:23" ht="12.75" hidden="1" customHeight="1" x14ac:dyDescent="0.2">
      <c r="A30" s="189" t="s">
        <v>0</v>
      </c>
      <c r="B30" s="190" t="s">
        <v>24</v>
      </c>
      <c r="C30" s="125" t="str">
        <f>IF(C$8,IF(inpOptMortgageType=1,-LoanComparatorCalcMain!C$210,-LoanComparatorCalcMain!C$223),"")</f>
        <v/>
      </c>
      <c r="D30" s="125" t="str">
        <f>IF(D$8,IF(inpOptMortgageType=1,-LoanComparatorCalcMain!D$210,-LoanComparatorCalcMain!D$223),"")</f>
        <v/>
      </c>
      <c r="E30" s="125" t="str">
        <f>IF(E$8,IF(inpOptMortgageType=1,-LoanComparatorCalcMain!E$210,-LoanComparatorCalcMain!E$223),"")</f>
        <v/>
      </c>
      <c r="F30" s="125" t="str">
        <f>IF(F$8,IF(inpOptMortgageType=1,-LoanComparatorCalcMain!F$210,-LoanComparatorCalcMain!F$223),"")</f>
        <v/>
      </c>
      <c r="G30" s="126" t="str">
        <f>IF(G$8,IF(inpOptMortgageType=1,-LoanComparatorCalcMain!G$210,-LoanComparatorCalcMain!G$223),"")</f>
        <v/>
      </c>
      <c r="J30" s="118"/>
      <c r="K30" s="118"/>
      <c r="L30" s="118"/>
      <c r="M30" s="118"/>
      <c r="N30" s="118"/>
      <c r="O30" s="118"/>
      <c r="P30" s="118"/>
      <c r="Q30" s="118"/>
      <c r="R30" s="118"/>
      <c r="S30" s="118"/>
      <c r="T30" s="118"/>
      <c r="U30" s="118"/>
      <c r="V30" s="118"/>
      <c r="W30" s="118"/>
    </row>
    <row r="31" spans="1:23" ht="12.75" hidden="1" customHeight="1" x14ac:dyDescent="0.2">
      <c r="A31" s="189" t="s">
        <v>0</v>
      </c>
      <c r="B31" s="190" t="s">
        <v>115</v>
      </c>
      <c r="C31" s="125" t="str">
        <f>IF(C$8,IF(inpOptMortgageType=1,-LoanComparatorCalcMain!C$211,-LoanComparatorCalcMain!C$224),"")</f>
        <v/>
      </c>
      <c r="D31" s="125" t="str">
        <f>IF(D$8,IF(inpOptMortgageType=1,-LoanComparatorCalcMain!D$211,-LoanComparatorCalcMain!D$224),"")</f>
        <v/>
      </c>
      <c r="E31" s="125" t="str">
        <f>IF(E$8,IF(inpOptMortgageType=1,-LoanComparatorCalcMain!E$211,-LoanComparatorCalcMain!E$224),"")</f>
        <v/>
      </c>
      <c r="F31" s="125" t="str">
        <f>IF(F$8,IF(inpOptMortgageType=1,-LoanComparatorCalcMain!F$211,-LoanComparatorCalcMain!F$224),"")</f>
        <v/>
      </c>
      <c r="G31" s="126" t="str">
        <f>IF(G$8,IF(inpOptMortgageType=1,-LoanComparatorCalcMain!G$211,-LoanComparatorCalcMain!G$224),"")</f>
        <v/>
      </c>
      <c r="J31" s="118"/>
      <c r="K31" s="118"/>
      <c r="L31" s="118"/>
      <c r="M31" s="118"/>
      <c r="N31" s="118"/>
      <c r="O31" s="118"/>
      <c r="P31" s="118"/>
      <c r="Q31" s="118"/>
      <c r="R31" s="118"/>
      <c r="S31" s="118"/>
      <c r="T31" s="118"/>
      <c r="U31" s="118"/>
      <c r="V31" s="118"/>
      <c r="W31" s="118"/>
    </row>
    <row r="32" spans="1:23" ht="12.75" hidden="1" customHeight="1" x14ac:dyDescent="0.2">
      <c r="A32" s="189" t="s">
        <v>0</v>
      </c>
      <c r="B32" s="190" t="s">
        <v>116</v>
      </c>
      <c r="C32" s="125" t="str">
        <f>IF(C$8,IF(inpOptMortgageType=1,-LoanComparatorCalcMain!C$212,-LoanComparatorCalcMain!C$225),"")</f>
        <v/>
      </c>
      <c r="D32" s="125" t="str">
        <f>IF(D$8,IF(inpOptMortgageType=1,-LoanComparatorCalcMain!D$212,-LoanComparatorCalcMain!D$225),"")</f>
        <v/>
      </c>
      <c r="E32" s="125" t="str">
        <f>IF(E$8,IF(inpOptMortgageType=1,-LoanComparatorCalcMain!E$212,-LoanComparatorCalcMain!E$225),"")</f>
        <v/>
      </c>
      <c r="F32" s="125" t="str">
        <f>IF(F$8,IF(inpOptMortgageType=1,-LoanComparatorCalcMain!F$212,-LoanComparatorCalcMain!F$225),"")</f>
        <v/>
      </c>
      <c r="G32" s="126" t="str">
        <f>IF(G$8,IF(inpOptMortgageType=1,-LoanComparatorCalcMain!G$212,-LoanComparatorCalcMain!G$225),"")</f>
        <v/>
      </c>
      <c r="J32" s="118"/>
      <c r="K32" s="118"/>
      <c r="L32" s="118"/>
      <c r="M32" s="118"/>
      <c r="N32" s="118"/>
      <c r="O32" s="118"/>
      <c r="P32" s="118"/>
      <c r="Q32" s="118"/>
      <c r="R32" s="118"/>
      <c r="S32" s="118"/>
      <c r="T32" s="118"/>
      <c r="U32" s="118"/>
      <c r="V32" s="118"/>
      <c r="W32" s="118"/>
    </row>
    <row r="33" spans="1:23" ht="12.75" hidden="1" customHeight="1" x14ac:dyDescent="0.2">
      <c r="A33" s="189" t="s">
        <v>0</v>
      </c>
      <c r="B33" s="190" t="s">
        <v>52</v>
      </c>
      <c r="C33" s="125" t="str">
        <f>IF(C$8,IF(inpOptMortgageType=1,-LoanComparatorCalcMain!C$213,-LoanComparatorCalcMain!C$226),"")</f>
        <v/>
      </c>
      <c r="D33" s="125" t="str">
        <f>IF(D$8,IF(inpOptMortgageType=1,-LoanComparatorCalcMain!D$213,-LoanComparatorCalcMain!D$226),"")</f>
        <v/>
      </c>
      <c r="E33" s="125" t="str">
        <f>IF(E$8,IF(inpOptMortgageType=1,-LoanComparatorCalcMain!E$213,-LoanComparatorCalcMain!E$226),"")</f>
        <v/>
      </c>
      <c r="F33" s="125" t="str">
        <f>IF(F$8,IF(inpOptMortgageType=1,-LoanComparatorCalcMain!F$213,-LoanComparatorCalcMain!F$226),"")</f>
        <v/>
      </c>
      <c r="G33" s="126" t="str">
        <f>IF(G$8,IF(inpOptMortgageType=1,-LoanComparatorCalcMain!G$213,-LoanComparatorCalcMain!G$226),"")</f>
        <v/>
      </c>
      <c r="J33" s="118"/>
      <c r="K33" s="118"/>
      <c r="L33" s="118"/>
      <c r="M33" s="118"/>
      <c r="N33" s="118"/>
      <c r="O33" s="118"/>
      <c r="P33" s="118"/>
      <c r="Q33" s="118"/>
      <c r="R33" s="118"/>
      <c r="S33" s="118"/>
      <c r="T33" s="118"/>
      <c r="U33" s="118"/>
      <c r="V33" s="118"/>
      <c r="W33" s="118"/>
    </row>
    <row r="34" spans="1:23" ht="12.75" hidden="1" customHeight="1" thickBot="1" x14ac:dyDescent="0.25">
      <c r="A34" s="189" t="s">
        <v>0</v>
      </c>
      <c r="B34" s="190" t="s">
        <v>92</v>
      </c>
      <c r="C34" s="125" t="str">
        <f>IF(C$8,LoanComparatorCalcMain!C$179 &amp; " at " &amp; TEXT(LoanComparatorCalcMain!C$190,"0.00%"),"")</f>
        <v/>
      </c>
      <c r="D34" s="125" t="str">
        <f>IF(D$8,LoanComparatorCalcMain!D$179 &amp; " at " &amp; TEXT(LoanComparatorCalcMain!D$190,"0.00%"),"")</f>
        <v/>
      </c>
      <c r="E34" s="125" t="str">
        <f>IF(E$8,LoanComparatorCalcMain!E$179 &amp; " at " &amp; TEXT(LoanComparatorCalcMain!E$190,"0.00%"),"")</f>
        <v/>
      </c>
      <c r="F34" s="125" t="str">
        <f>IF(F$8,LoanComparatorCalcMain!F$179 &amp; " at " &amp; TEXT(LoanComparatorCalcMain!F$190,"0.00%"),"")</f>
        <v/>
      </c>
      <c r="G34" s="126" t="str">
        <f>IF(G$8,LoanComparatorCalcMain!G$179 &amp; " at " &amp; TEXT(LoanComparatorCalcMain!G$190,"0.00%"),"")</f>
        <v/>
      </c>
      <c r="J34" s="118"/>
      <c r="K34" s="118"/>
      <c r="L34" s="118"/>
      <c r="M34" s="118"/>
      <c r="N34" s="118"/>
      <c r="O34" s="118"/>
      <c r="P34" s="118"/>
      <c r="Q34" s="118"/>
      <c r="R34" s="118"/>
      <c r="S34" s="118"/>
      <c r="T34" s="118"/>
      <c r="U34" s="118"/>
      <c r="V34" s="118"/>
      <c r="W34" s="118"/>
    </row>
    <row r="35" spans="1:23" ht="12.75" hidden="1" customHeight="1" thickBot="1" x14ac:dyDescent="0.25">
      <c r="A35" s="189" t="s">
        <v>0</v>
      </c>
      <c r="B35" s="195" t="s">
        <v>108</v>
      </c>
      <c r="C35" s="196" t="str">
        <f>IF(C$6,IF(inpOptMortgageType=1,0,-LoanComparatorCalcMain!C$226),"")</f>
        <v/>
      </c>
      <c r="D35" s="196" t="str">
        <f>IF(D$6,IF(inpOptMortgageType=1,0,-LoanComparatorCalcMain!D$226),"")</f>
        <v/>
      </c>
      <c r="E35" s="196" t="str">
        <f>IF(E$6,IF(inpOptMortgageType=1,0,-LoanComparatorCalcMain!E$226),"")</f>
        <v/>
      </c>
      <c r="F35" s="196" t="str">
        <f>IF(F$6,IF(inpOptMortgageType=1,0,-LoanComparatorCalcMain!F$226),"")</f>
        <v/>
      </c>
      <c r="G35" s="197" t="str">
        <f>IF(G$6,IF(inpOptMortgageType=1,0,-LoanComparatorCalcMain!G$226),"")</f>
        <v/>
      </c>
      <c r="J35" s="118"/>
      <c r="K35" s="118"/>
      <c r="L35" s="118"/>
      <c r="M35" s="118"/>
      <c r="N35" s="118"/>
      <c r="O35" s="118"/>
      <c r="P35" s="118"/>
      <c r="Q35" s="118"/>
      <c r="R35" s="118"/>
      <c r="S35" s="118"/>
      <c r="T35" s="118"/>
      <c r="U35" s="118"/>
      <c r="V35" s="118"/>
      <c r="W35" s="118"/>
    </row>
    <row r="36" spans="1:23" ht="12.75" hidden="1" customHeight="1" x14ac:dyDescent="0.2">
      <c r="A36" s="189" t="s">
        <v>0</v>
      </c>
      <c r="B36" s="117"/>
      <c r="C36" s="117"/>
      <c r="D36" s="117"/>
      <c r="E36" s="117"/>
      <c r="F36" s="117"/>
      <c r="G36" s="117"/>
      <c r="J36" s="118"/>
      <c r="K36" s="118"/>
      <c r="L36" s="118"/>
      <c r="M36" s="118"/>
      <c r="N36" s="118"/>
      <c r="O36" s="118"/>
      <c r="P36" s="118"/>
      <c r="Q36" s="118"/>
      <c r="R36" s="118"/>
      <c r="S36" s="118"/>
      <c r="T36" s="118"/>
      <c r="U36" s="118"/>
      <c r="V36" s="118"/>
      <c r="W36" s="118"/>
    </row>
    <row r="37" spans="1:23" ht="12.75" hidden="1" customHeight="1" thickBot="1" x14ac:dyDescent="0.25">
      <c r="A37" s="189" t="s">
        <v>0</v>
      </c>
      <c r="B37" s="119" t="s">
        <v>66</v>
      </c>
      <c r="C37" s="117"/>
      <c r="D37" s="117"/>
      <c r="E37" s="117"/>
      <c r="F37" s="117"/>
      <c r="G37" s="117"/>
      <c r="J37" s="118"/>
      <c r="K37" s="118"/>
      <c r="L37" s="118"/>
      <c r="M37" s="118"/>
      <c r="N37" s="118"/>
      <c r="O37" s="118"/>
      <c r="P37" s="118"/>
      <c r="Q37" s="118"/>
      <c r="R37" s="118"/>
      <c r="S37" s="118"/>
      <c r="T37" s="118"/>
      <c r="U37" s="118"/>
      <c r="V37" s="118"/>
      <c r="W37" s="118"/>
    </row>
    <row r="38" spans="1:23" ht="12.75" hidden="1" customHeight="1" x14ac:dyDescent="0.2">
      <c r="A38" s="189" t="s">
        <v>0</v>
      </c>
      <c r="B38" s="120"/>
      <c r="C38" s="121" t="s">
        <v>275</v>
      </c>
      <c r="D38" s="121" t="s">
        <v>276</v>
      </c>
      <c r="E38" s="121" t="s">
        <v>277</v>
      </c>
      <c r="F38" s="121" t="s">
        <v>278</v>
      </c>
      <c r="G38" s="122" t="s">
        <v>279</v>
      </c>
      <c r="J38" s="118"/>
      <c r="K38" s="118"/>
      <c r="L38" s="118"/>
      <c r="M38" s="118"/>
      <c r="N38" s="118"/>
      <c r="O38" s="118"/>
      <c r="P38" s="118"/>
      <c r="Q38" s="118"/>
      <c r="R38" s="118"/>
      <c r="S38" s="118"/>
      <c r="T38" s="118"/>
      <c r="U38" s="118"/>
      <c r="V38" s="118"/>
      <c r="W38" s="118"/>
    </row>
    <row r="39" spans="1:23" ht="12.75" hidden="1" customHeight="1" x14ac:dyDescent="0.2">
      <c r="A39" s="189" t="s">
        <v>0</v>
      </c>
      <c r="B39" s="190" t="s">
        <v>117</v>
      </c>
      <c r="C39" s="125" t="str">
        <f>IF(C$6,IF(inpOptMortgageType=1,-LoanComparatorCalcMain!C$230,-LoanComparatorCalcMain!C$239),"")</f>
        <v/>
      </c>
      <c r="D39" s="125" t="str">
        <f>IF(D$6,IF(inpOptMortgageType=1,-LoanComparatorCalcMain!D$230,-LoanComparatorCalcMain!D$239),"")</f>
        <v/>
      </c>
      <c r="E39" s="125" t="str">
        <f>IF(E$6,IF(inpOptMortgageType=1,-LoanComparatorCalcMain!E$230,-LoanComparatorCalcMain!E$239),"")</f>
        <v/>
      </c>
      <c r="F39" s="125" t="str">
        <f>IF(F$6,IF(inpOptMortgageType=1,-LoanComparatorCalcMain!F$230,-LoanComparatorCalcMain!F$239),"")</f>
        <v/>
      </c>
      <c r="G39" s="126" t="str">
        <f>IF(G$6,IF(inpOptMortgageType=1,-LoanComparatorCalcMain!G$230,-LoanComparatorCalcMain!G$239),"")</f>
        <v/>
      </c>
      <c r="J39" s="118"/>
      <c r="K39" s="118"/>
      <c r="L39" s="118"/>
      <c r="M39" s="118"/>
      <c r="N39" s="118"/>
      <c r="O39" s="118"/>
      <c r="P39" s="118"/>
      <c r="Q39" s="118"/>
      <c r="R39" s="118"/>
      <c r="S39" s="118"/>
      <c r="T39" s="118"/>
      <c r="U39" s="118"/>
      <c r="V39" s="118"/>
      <c r="W39" s="118"/>
    </row>
    <row r="40" spans="1:23" ht="12.75" hidden="1" customHeight="1" x14ac:dyDescent="0.2">
      <c r="A40" s="189" t="s">
        <v>0</v>
      </c>
      <c r="B40" s="190" t="s">
        <v>63</v>
      </c>
      <c r="C40" s="125" t="str">
        <f>IF(C$6,IF(inpOptMortgageType=1,-LoanComparatorCalcMain!C$231,-LoanComparatorCalcMain!C$240),"")</f>
        <v/>
      </c>
      <c r="D40" s="125" t="str">
        <f>IF(D$6,IF(inpOptMortgageType=1,-LoanComparatorCalcMain!D$231,-LoanComparatorCalcMain!D$240),"")</f>
        <v/>
      </c>
      <c r="E40" s="125" t="str">
        <f>IF(E$6,IF(inpOptMortgageType=1,-LoanComparatorCalcMain!E$231,-LoanComparatorCalcMain!E$240),"")</f>
        <v/>
      </c>
      <c r="F40" s="125" t="str">
        <f>IF(F$6,IF(inpOptMortgageType=1,-LoanComparatorCalcMain!F$231,-LoanComparatorCalcMain!F$240),"")</f>
        <v/>
      </c>
      <c r="G40" s="126" t="str">
        <f>IF(G$6,IF(inpOptMortgageType=1,-LoanComparatorCalcMain!G$231,-LoanComparatorCalcMain!G$240),"")</f>
        <v/>
      </c>
      <c r="J40" s="118"/>
      <c r="K40" s="118"/>
      <c r="L40" s="118"/>
      <c r="M40" s="118"/>
      <c r="N40" s="118"/>
      <c r="O40" s="118"/>
      <c r="P40" s="118"/>
      <c r="Q40" s="118"/>
      <c r="R40" s="118"/>
      <c r="S40" s="118"/>
      <c r="T40" s="118"/>
      <c r="U40" s="118"/>
      <c r="V40" s="118"/>
      <c r="W40" s="118"/>
    </row>
    <row r="41" spans="1:23" ht="12.75" hidden="1" customHeight="1" x14ac:dyDescent="0.2">
      <c r="A41" s="189" t="s">
        <v>0</v>
      </c>
      <c r="B41" s="190" t="s">
        <v>111</v>
      </c>
      <c r="C41" s="125" t="str">
        <f>IF(C$6,IF(inpOptMortgageType=1,-LoanComparatorCalcMain!C$232,-LoanComparatorCalcMain!C$241),"")</f>
        <v/>
      </c>
      <c r="D41" s="125" t="str">
        <f>IF(D$6,IF(inpOptMortgageType=1,-LoanComparatorCalcMain!D$232,-LoanComparatorCalcMain!D$241),"")</f>
        <v/>
      </c>
      <c r="E41" s="125" t="str">
        <f>IF(E$6,IF(inpOptMortgageType=1,-LoanComparatorCalcMain!E$232,-LoanComparatorCalcMain!E$241),"")</f>
        <v/>
      </c>
      <c r="F41" s="125" t="str">
        <f>IF(F$6,IF(inpOptMortgageType=1,-LoanComparatorCalcMain!F$232,-LoanComparatorCalcMain!F$241),"")</f>
        <v/>
      </c>
      <c r="G41" s="126" t="str">
        <f>IF(G$6,IF(inpOptMortgageType=1,-LoanComparatorCalcMain!G$232,-LoanComparatorCalcMain!G$241),"")</f>
        <v/>
      </c>
      <c r="J41" s="118"/>
      <c r="K41" s="118"/>
      <c r="L41" s="118"/>
      <c r="M41" s="118"/>
      <c r="N41" s="118"/>
      <c r="O41" s="118"/>
      <c r="P41" s="118"/>
      <c r="Q41" s="118"/>
      <c r="R41" s="118"/>
      <c r="S41" s="118"/>
      <c r="T41" s="118"/>
      <c r="U41" s="118"/>
      <c r="V41" s="118"/>
      <c r="W41" s="118"/>
    </row>
    <row r="42" spans="1:23" ht="12.75" hidden="1" customHeight="1" x14ac:dyDescent="0.2">
      <c r="A42" s="189" t="s">
        <v>0</v>
      </c>
      <c r="B42" s="190" t="s">
        <v>71</v>
      </c>
      <c r="C42" s="125" t="str">
        <f>IF(C$6,IF(inpOptMortgageType=1,-LoanComparatorCalcMain!C$233,-LoanComparatorCalcMain!C$242),"")</f>
        <v/>
      </c>
      <c r="D42" s="125" t="str">
        <f>IF(D$6,IF(inpOptMortgageType=1,-LoanComparatorCalcMain!D$233,-LoanComparatorCalcMain!D$242),"")</f>
        <v/>
      </c>
      <c r="E42" s="125" t="str">
        <f>IF(E$6,IF(inpOptMortgageType=1,-LoanComparatorCalcMain!E$233,-LoanComparatorCalcMain!E$242),"")</f>
        <v/>
      </c>
      <c r="F42" s="125" t="str">
        <f>IF(F$6,IF(inpOptMortgageType=1,-LoanComparatorCalcMain!F$233,-LoanComparatorCalcMain!F$242),"")</f>
        <v/>
      </c>
      <c r="G42" s="126" t="str">
        <f>IF(G$6,IF(inpOptMortgageType=1,-LoanComparatorCalcMain!G$233,-LoanComparatorCalcMain!G$242),"")</f>
        <v/>
      </c>
      <c r="J42" s="118"/>
      <c r="K42" s="118"/>
      <c r="L42" s="118"/>
      <c r="M42" s="118"/>
      <c r="N42" s="118"/>
      <c r="O42" s="118"/>
      <c r="P42" s="118"/>
      <c r="Q42" s="118"/>
      <c r="R42" s="118"/>
      <c r="S42" s="118"/>
      <c r="T42" s="118"/>
      <c r="U42" s="118"/>
      <c r="V42" s="118"/>
      <c r="W42" s="118"/>
    </row>
    <row r="43" spans="1:23" ht="12.75" hidden="1" customHeight="1" x14ac:dyDescent="0.2">
      <c r="A43" s="189" t="s">
        <v>0</v>
      </c>
      <c r="B43" s="190" t="s">
        <v>248</v>
      </c>
      <c r="C43" s="125" t="str">
        <f>IF(C$6,IF(inpOptMortgageType=1,-LoanComparatorCalcMain!C$234,-LoanComparatorCalcMain!C$243),"")</f>
        <v/>
      </c>
      <c r="D43" s="125" t="str">
        <f>IF(D$6,IF(inpOptMortgageType=1,-LoanComparatorCalcMain!D$234,-LoanComparatorCalcMain!D$243),"")</f>
        <v/>
      </c>
      <c r="E43" s="125" t="str">
        <f>IF(E$6,IF(inpOptMortgageType=1,-LoanComparatorCalcMain!E$234,-LoanComparatorCalcMain!E$243),"")</f>
        <v/>
      </c>
      <c r="F43" s="125" t="str">
        <f>IF(F$6,IF(inpOptMortgageType=1,-LoanComparatorCalcMain!F$234,-LoanComparatorCalcMain!F$243),"")</f>
        <v/>
      </c>
      <c r="G43" s="126" t="str">
        <f>IF(G$6,IF(inpOptMortgageType=1,-LoanComparatorCalcMain!G$234,-LoanComparatorCalcMain!G$243),"")</f>
        <v/>
      </c>
      <c r="J43" s="118"/>
      <c r="K43" s="118"/>
      <c r="L43" s="118"/>
      <c r="M43" s="118"/>
      <c r="N43" s="118"/>
      <c r="O43" s="118"/>
      <c r="P43" s="118"/>
      <c r="Q43" s="118"/>
      <c r="R43" s="118"/>
      <c r="S43" s="118"/>
      <c r="T43" s="118"/>
      <c r="U43" s="118"/>
      <c r="V43" s="118"/>
      <c r="W43" s="118"/>
    </row>
    <row r="44" spans="1:23" ht="12.75" hidden="1" customHeight="1" thickBot="1" x14ac:dyDescent="0.25">
      <c r="A44" s="189" t="s">
        <v>0</v>
      </c>
      <c r="B44" s="191" t="s">
        <v>249</v>
      </c>
      <c r="C44" s="127" t="str">
        <f>IF(C$6,IF(inpOptMortgageType=1,-LoanComparatorCalcMain!C$235,-LoanComparatorCalcMain!C$244),"")</f>
        <v/>
      </c>
      <c r="D44" s="127" t="str">
        <f>IF(D$6,IF(inpOptMortgageType=1,-LoanComparatorCalcMain!D$235,-LoanComparatorCalcMain!D$244),"")</f>
        <v/>
      </c>
      <c r="E44" s="127" t="str">
        <f>IF(E$6,IF(inpOptMortgageType=1,-LoanComparatorCalcMain!E$235,-LoanComparatorCalcMain!E$244),"")</f>
        <v/>
      </c>
      <c r="F44" s="127" t="str">
        <f>IF(F$6,IF(inpOptMortgageType=1,-LoanComparatorCalcMain!F$235,-LoanComparatorCalcMain!F$244),"")</f>
        <v/>
      </c>
      <c r="G44" s="128" t="str">
        <f>IF(G$6,IF(inpOptMortgageType=1,-LoanComparatorCalcMain!G$235,-LoanComparatorCalcMain!G$244),"")</f>
        <v/>
      </c>
      <c r="J44" s="118"/>
      <c r="K44" s="118"/>
      <c r="L44" s="118"/>
      <c r="M44" s="118"/>
      <c r="N44" s="118"/>
      <c r="O44" s="118"/>
      <c r="P44" s="118"/>
      <c r="Q44" s="118"/>
      <c r="R44" s="118"/>
      <c r="S44" s="118"/>
      <c r="T44" s="118"/>
      <c r="U44" s="118"/>
      <c r="V44" s="118"/>
      <c r="W44" s="118"/>
    </row>
    <row r="45" spans="1:23" ht="12.75" hidden="1" customHeight="1" x14ac:dyDescent="0.2">
      <c r="A45" s="189" t="s">
        <v>0</v>
      </c>
      <c r="B45" s="117"/>
      <c r="C45" s="117"/>
      <c r="D45" s="117"/>
      <c r="E45" s="117"/>
      <c r="F45" s="117"/>
      <c r="G45" s="117"/>
      <c r="J45" s="118"/>
      <c r="K45" s="118"/>
      <c r="L45" s="118"/>
      <c r="M45" s="118"/>
      <c r="N45" s="118"/>
      <c r="O45" s="118"/>
      <c r="P45" s="118"/>
      <c r="Q45" s="118"/>
      <c r="R45" s="118"/>
      <c r="S45" s="118"/>
      <c r="T45" s="118"/>
      <c r="U45" s="118"/>
      <c r="V45" s="118"/>
      <c r="W45" s="118"/>
    </row>
    <row r="46" spans="1:23" ht="12.75" hidden="1" customHeight="1" thickBot="1" x14ac:dyDescent="0.25">
      <c r="A46" s="189" t="s">
        <v>0</v>
      </c>
      <c r="B46" s="119" t="s">
        <v>68</v>
      </c>
      <c r="C46" s="117"/>
      <c r="D46" s="117"/>
      <c r="E46" s="117"/>
      <c r="F46" s="117"/>
      <c r="G46" s="117"/>
      <c r="J46" s="118"/>
      <c r="K46" s="118"/>
      <c r="L46" s="118"/>
      <c r="M46" s="118"/>
      <c r="N46" s="118"/>
      <c r="O46" s="118"/>
      <c r="P46" s="118"/>
      <c r="Q46" s="118"/>
      <c r="R46" s="118"/>
      <c r="S46" s="118"/>
      <c r="T46" s="118"/>
      <c r="U46" s="118"/>
      <c r="V46" s="118"/>
      <c r="W46" s="118"/>
    </row>
    <row r="47" spans="1:23" ht="12.75" hidden="1" customHeight="1" x14ac:dyDescent="0.2">
      <c r="A47" s="189" t="s">
        <v>0</v>
      </c>
      <c r="B47" s="120"/>
      <c r="C47" s="121" t="s">
        <v>275</v>
      </c>
      <c r="D47" s="121" t="s">
        <v>276</v>
      </c>
      <c r="E47" s="121" t="s">
        <v>277</v>
      </c>
      <c r="F47" s="121" t="s">
        <v>278</v>
      </c>
      <c r="G47" s="122" t="s">
        <v>279</v>
      </c>
      <c r="J47" s="118"/>
      <c r="K47" s="118"/>
      <c r="L47" s="118"/>
      <c r="M47" s="118"/>
      <c r="N47" s="118"/>
      <c r="O47" s="118"/>
      <c r="P47" s="118"/>
      <c r="Q47" s="118"/>
      <c r="R47" s="118"/>
      <c r="S47" s="118"/>
      <c r="T47" s="118"/>
      <c r="U47" s="118"/>
      <c r="V47" s="118"/>
      <c r="W47" s="118"/>
    </row>
    <row r="48" spans="1:23" ht="12.75" hidden="1" customHeight="1" x14ac:dyDescent="0.2">
      <c r="A48" s="189" t="s">
        <v>0</v>
      </c>
      <c r="B48" s="190" t="s">
        <v>69</v>
      </c>
      <c r="C48" s="133" t="str">
        <f>IF(C$6,LoanComparatorCalcMain!C$258,"")</f>
        <v/>
      </c>
      <c r="D48" s="133" t="str">
        <f>IF(D$6,LoanComparatorCalcMain!D$258,"")</f>
        <v/>
      </c>
      <c r="E48" s="133" t="str">
        <f>IF(E$6,LoanComparatorCalcMain!E$258,"")</f>
        <v/>
      </c>
      <c r="F48" s="133" t="str">
        <f>IF(F$6,LoanComparatorCalcMain!F$258,"")</f>
        <v/>
      </c>
      <c r="G48" s="134" t="str">
        <f>IF(G$6,LoanComparatorCalcMain!G$258,"")</f>
        <v/>
      </c>
      <c r="J48" s="118"/>
      <c r="K48" s="118"/>
      <c r="L48" s="118"/>
      <c r="M48" s="118"/>
      <c r="N48" s="118"/>
      <c r="O48" s="118"/>
      <c r="P48" s="118"/>
      <c r="Q48" s="118"/>
      <c r="R48" s="118"/>
      <c r="S48" s="118"/>
      <c r="T48" s="118"/>
      <c r="U48" s="118"/>
      <c r="V48" s="118"/>
      <c r="W48" s="118"/>
    </row>
    <row r="49" spans="1:23" ht="12.75" hidden="1" customHeight="1" x14ac:dyDescent="0.2">
      <c r="A49" s="189" t="s">
        <v>0</v>
      </c>
      <c r="B49" s="190" t="s">
        <v>280</v>
      </c>
      <c r="C49" s="123" t="b">
        <f>LoanComparatorCalcMain!C$263</f>
        <v>0</v>
      </c>
      <c r="D49" s="123" t="b">
        <f>LoanComparatorCalcMain!D$263</f>
        <v>0</v>
      </c>
      <c r="E49" s="123" t="b">
        <f>LoanComparatorCalcMain!E$263</f>
        <v>0</v>
      </c>
      <c r="F49" s="123" t="b">
        <f>LoanComparatorCalcMain!F$263</f>
        <v>0</v>
      </c>
      <c r="G49" s="124" t="b">
        <f>LoanComparatorCalcMain!G$263</f>
        <v>0</v>
      </c>
      <c r="J49" s="118"/>
      <c r="K49" s="118"/>
      <c r="L49" s="118"/>
      <c r="M49" s="118"/>
      <c r="N49" s="118"/>
      <c r="O49" s="118"/>
      <c r="P49" s="118"/>
      <c r="Q49" s="118"/>
      <c r="R49" s="118"/>
      <c r="S49" s="118"/>
      <c r="T49" s="118"/>
      <c r="U49" s="118"/>
      <c r="V49" s="118"/>
      <c r="W49" s="118"/>
    </row>
    <row r="50" spans="1:23" ht="12.75" hidden="1" customHeight="1" x14ac:dyDescent="0.2">
      <c r="A50" s="189" t="s">
        <v>0</v>
      </c>
      <c r="B50" s="190" t="s">
        <v>280</v>
      </c>
      <c r="C50" s="123" t="str">
        <f>IF(C49,IF(COUNT($C48:$G48)&gt;1,IF(COUNTIF($C49:$G49,TRUE)=1,"Best Deal","Equal Deals"),""),"")</f>
        <v/>
      </c>
      <c r="D50" s="123" t="str">
        <f>IF(D49,IF(COUNT($C48:$G48)&gt;1,IF(COUNTIF($C49:$G49,TRUE)=1,"Best Deal","Equal Deals"),""),"")</f>
        <v/>
      </c>
      <c r="E50" s="123" t="str">
        <f>IF(E49,IF(COUNT($C48:$G48)&gt;1,IF(COUNTIF($C49:$G49,TRUE)=1,"Best Deal","Equal Deals"),""),"")</f>
        <v/>
      </c>
      <c r="F50" s="123" t="str">
        <f>IF(F49,IF(COUNT($C48:$G48)&gt;1,IF(COUNTIF($C49:$G49,TRUE)=1,"Best Deal","Equal Deals"),""),"")</f>
        <v/>
      </c>
      <c r="G50" s="124" t="str">
        <f>IF(G49,IF(COUNT($C48:$G48)&gt;1,IF(COUNTIF($C49:$G49,TRUE)=1,"Best Deal","Equal Deals"),""),"")</f>
        <v/>
      </c>
      <c r="J50" s="118"/>
      <c r="K50" s="118"/>
      <c r="L50" s="118"/>
      <c r="M50" s="118"/>
      <c r="N50" s="118"/>
      <c r="O50" s="118"/>
      <c r="P50" s="118"/>
      <c r="Q50" s="118"/>
      <c r="R50" s="118"/>
      <c r="S50" s="118"/>
      <c r="T50" s="118"/>
      <c r="U50" s="118"/>
      <c r="V50" s="118"/>
      <c r="W50" s="118"/>
    </row>
    <row r="51" spans="1:23" ht="12.75" hidden="1" customHeight="1" thickBot="1" x14ac:dyDescent="0.25">
      <c r="A51" s="189" t="s">
        <v>0</v>
      </c>
      <c r="B51" s="191" t="s">
        <v>281</v>
      </c>
      <c r="C51" s="127" t="str">
        <f>IF(C$6,LoanComparatorCalcMain!C$267,"")</f>
        <v/>
      </c>
      <c r="D51" s="127" t="str">
        <f>IF(D$6,LoanComparatorCalcMain!D$267,"")</f>
        <v/>
      </c>
      <c r="E51" s="127" t="str">
        <f>IF(E$6,LoanComparatorCalcMain!E$267,"")</f>
        <v/>
      </c>
      <c r="F51" s="127" t="str">
        <f>IF(F$6,LoanComparatorCalcMain!F$267,"")</f>
        <v/>
      </c>
      <c r="G51" s="128" t="str">
        <f>IF(G$6,LoanComparatorCalcMain!G$267,"")</f>
        <v/>
      </c>
      <c r="J51" s="118"/>
      <c r="K51" s="118"/>
      <c r="L51" s="118"/>
      <c r="M51" s="118"/>
      <c r="N51" s="118"/>
      <c r="O51" s="118"/>
      <c r="P51" s="118"/>
      <c r="Q51" s="118"/>
      <c r="R51" s="118"/>
      <c r="S51" s="118"/>
      <c r="T51" s="118"/>
      <c r="U51" s="118"/>
      <c r="V51" s="118"/>
      <c r="W51" s="118"/>
    </row>
    <row r="52" spans="1:23" ht="12.75" hidden="1" customHeight="1" x14ac:dyDescent="0.2">
      <c r="A52" s="189" t="s">
        <v>0</v>
      </c>
      <c r="B52" s="117"/>
      <c r="C52" s="117"/>
      <c r="D52" s="117"/>
      <c r="E52" s="117"/>
      <c r="F52" s="117"/>
      <c r="G52" s="117"/>
      <c r="J52" s="118"/>
      <c r="K52" s="118"/>
      <c r="L52" s="118"/>
      <c r="M52" s="118"/>
      <c r="N52" s="118"/>
      <c r="O52" s="118"/>
      <c r="P52" s="118"/>
      <c r="Q52" s="118"/>
      <c r="R52" s="118"/>
      <c r="S52" s="118"/>
      <c r="T52" s="118"/>
      <c r="U52" s="118"/>
      <c r="V52" s="118"/>
      <c r="W52" s="118"/>
    </row>
    <row r="53" spans="1:23" ht="15" hidden="1" customHeight="1" x14ac:dyDescent="0.2">
      <c r="A53" s="240" t="s">
        <v>0</v>
      </c>
      <c r="B53" s="242" t="s">
        <v>274</v>
      </c>
      <c r="C53" s="243"/>
      <c r="D53" s="243"/>
      <c r="E53" s="243"/>
      <c r="F53" s="243"/>
      <c r="G53" s="243"/>
      <c r="J53" s="118"/>
      <c r="K53" s="118"/>
      <c r="L53" s="118"/>
      <c r="M53" s="118"/>
      <c r="N53" s="118"/>
      <c r="O53" s="118"/>
      <c r="P53" s="118"/>
      <c r="Q53" s="118"/>
      <c r="R53" s="118"/>
      <c r="S53" s="118"/>
      <c r="T53" s="118"/>
      <c r="U53" s="118"/>
      <c r="V53" s="118"/>
      <c r="W53" s="118"/>
    </row>
    <row r="54" spans="1:23" ht="12.75" hidden="1" customHeight="1" x14ac:dyDescent="0.2">
      <c r="A54" s="240" t="s">
        <v>0</v>
      </c>
      <c r="B54" s="244"/>
      <c r="C54" s="244"/>
      <c r="D54" s="244"/>
      <c r="E54" s="244"/>
      <c r="F54" s="244"/>
      <c r="G54" s="244"/>
      <c r="J54" s="118"/>
      <c r="K54" s="118"/>
      <c r="L54" s="118"/>
      <c r="M54" s="118"/>
      <c r="N54" s="118"/>
      <c r="O54" s="118"/>
      <c r="P54" s="118"/>
      <c r="Q54" s="118"/>
      <c r="R54" s="118"/>
      <c r="S54" s="118"/>
      <c r="T54" s="118"/>
      <c r="U54" s="118"/>
      <c r="V54" s="118"/>
      <c r="W54" s="118"/>
    </row>
    <row r="55" spans="1:23" ht="12.75" hidden="1" customHeight="1" thickBot="1" x14ac:dyDescent="0.25">
      <c r="A55" s="189" t="s">
        <v>0</v>
      </c>
      <c r="B55" s="119" t="s">
        <v>129</v>
      </c>
      <c r="C55" s="117"/>
      <c r="D55" s="117"/>
      <c r="E55" s="117"/>
      <c r="F55" s="117"/>
      <c r="G55" s="117"/>
      <c r="J55" s="118"/>
      <c r="K55" s="118"/>
      <c r="L55" s="118"/>
      <c r="M55" s="118"/>
      <c r="N55" s="118"/>
      <c r="O55" s="118"/>
      <c r="P55" s="118"/>
      <c r="Q55" s="118"/>
      <c r="R55" s="118"/>
      <c r="S55" s="118"/>
      <c r="T55" s="118"/>
      <c r="U55" s="118"/>
      <c r="V55" s="118"/>
      <c r="W55" s="118"/>
    </row>
    <row r="56" spans="1:23" ht="12.75" hidden="1" customHeight="1" x14ac:dyDescent="0.2">
      <c r="A56" s="189" t="s">
        <v>0</v>
      </c>
      <c r="B56" s="120"/>
      <c r="C56" s="121" t="s">
        <v>275</v>
      </c>
      <c r="D56" s="121" t="s">
        <v>276</v>
      </c>
      <c r="E56" s="121" t="s">
        <v>277</v>
      </c>
      <c r="F56" s="121" t="s">
        <v>278</v>
      </c>
      <c r="G56" s="122" t="s">
        <v>279</v>
      </c>
      <c r="J56" s="118"/>
      <c r="K56" s="118"/>
      <c r="L56" s="118"/>
      <c r="M56" s="118"/>
      <c r="N56" s="118"/>
      <c r="O56" s="118"/>
      <c r="P56" s="118"/>
      <c r="Q56" s="118"/>
      <c r="R56" s="118"/>
      <c r="S56" s="118"/>
      <c r="T56" s="118"/>
      <c r="U56" s="118"/>
      <c r="V56" s="118"/>
      <c r="W56" s="118"/>
    </row>
    <row r="57" spans="1:23" ht="12.75" hidden="1" customHeight="1" thickBot="1" x14ac:dyDescent="0.25">
      <c r="A57" s="189" t="s">
        <v>0</v>
      </c>
      <c r="B57" s="191" t="s">
        <v>53</v>
      </c>
      <c r="C57" s="127" t="str">
        <f>IF(AND(C$6,C$9),IF(inpOptMortgageType=1,-LoanComparatorCalcMain!C$288,-LoanComparatorCalcMain!C$304),"")</f>
        <v/>
      </c>
      <c r="D57" s="127" t="str">
        <f>IF(AND(D$6,D$9),IF(inpOptMortgageType=1,-LoanComparatorCalcMain!D$288,-LoanComparatorCalcMain!D$304),"")</f>
        <v/>
      </c>
      <c r="E57" s="127" t="str">
        <f>IF(AND(E$6,E$9),IF(inpOptMortgageType=1,-LoanComparatorCalcMain!E$288,-LoanComparatorCalcMain!E$304),"")</f>
        <v/>
      </c>
      <c r="F57" s="127" t="str">
        <f>IF(AND(F$6,F$9),IF(inpOptMortgageType=1,-LoanComparatorCalcMain!F$288,-LoanComparatorCalcMain!F$304),"")</f>
        <v/>
      </c>
      <c r="G57" s="128" t="str">
        <f>IF(AND(G$6,G$9),IF(inpOptMortgageType=1,-LoanComparatorCalcMain!G$288,-LoanComparatorCalcMain!G$304),"")</f>
        <v/>
      </c>
      <c r="J57" s="118"/>
      <c r="K57" s="118"/>
      <c r="L57" s="118"/>
      <c r="M57" s="118"/>
      <c r="N57" s="118"/>
      <c r="O57" s="118"/>
      <c r="P57" s="118"/>
      <c r="Q57" s="118"/>
      <c r="R57" s="118"/>
      <c r="S57" s="118"/>
      <c r="T57" s="118"/>
      <c r="U57" s="118"/>
      <c r="V57" s="118"/>
      <c r="W57" s="118"/>
    </row>
    <row r="58" spans="1:23" ht="12.75" hidden="1" customHeight="1" x14ac:dyDescent="0.2">
      <c r="A58" s="189" t="s">
        <v>0</v>
      </c>
      <c r="B58" s="117"/>
      <c r="C58" s="117"/>
      <c r="D58" s="117"/>
      <c r="E58" s="117"/>
      <c r="F58" s="117"/>
      <c r="G58" s="117"/>
      <c r="J58" s="118"/>
      <c r="K58" s="118"/>
      <c r="L58" s="118"/>
      <c r="M58" s="118"/>
      <c r="N58" s="118"/>
      <c r="O58" s="118"/>
      <c r="P58" s="118"/>
      <c r="Q58" s="118"/>
      <c r="R58" s="118"/>
      <c r="S58" s="118"/>
      <c r="T58" s="118"/>
      <c r="U58" s="118"/>
      <c r="V58" s="118"/>
      <c r="W58" s="118"/>
    </row>
    <row r="59" spans="1:23" ht="12.75" hidden="1" customHeight="1" thickBot="1" x14ac:dyDescent="0.25">
      <c r="A59" s="189" t="s">
        <v>0</v>
      </c>
      <c r="B59" s="119" t="s">
        <v>67</v>
      </c>
      <c r="C59" s="117"/>
      <c r="D59" s="117"/>
      <c r="E59" s="117"/>
      <c r="F59" s="117"/>
      <c r="G59" s="117"/>
      <c r="J59" s="118"/>
      <c r="K59" s="118"/>
      <c r="L59" s="118"/>
      <c r="M59" s="118"/>
      <c r="N59" s="118"/>
      <c r="O59" s="118"/>
      <c r="P59" s="118"/>
      <c r="Q59" s="118"/>
      <c r="R59" s="118"/>
      <c r="S59" s="118"/>
      <c r="T59" s="118"/>
      <c r="U59" s="118"/>
      <c r="V59" s="118"/>
      <c r="W59" s="118"/>
    </row>
    <row r="60" spans="1:23" ht="12.75" hidden="1" customHeight="1" x14ac:dyDescent="0.2">
      <c r="A60" s="189" t="s">
        <v>0</v>
      </c>
      <c r="B60" s="120"/>
      <c r="C60" s="121" t="s">
        <v>275</v>
      </c>
      <c r="D60" s="121" t="s">
        <v>276</v>
      </c>
      <c r="E60" s="121" t="s">
        <v>277</v>
      </c>
      <c r="F60" s="121" t="s">
        <v>278</v>
      </c>
      <c r="G60" s="122" t="s">
        <v>279</v>
      </c>
      <c r="J60" s="118"/>
      <c r="K60" s="118"/>
      <c r="L60" s="118"/>
      <c r="M60" s="118"/>
      <c r="N60" s="118"/>
      <c r="O60" s="118"/>
      <c r="P60" s="118"/>
      <c r="Q60" s="118"/>
      <c r="R60" s="118"/>
      <c r="S60" s="118"/>
      <c r="T60" s="118"/>
      <c r="U60" s="118"/>
      <c r="V60" s="118"/>
      <c r="W60" s="118"/>
    </row>
    <row r="61" spans="1:23" ht="12.75" hidden="1" customHeight="1" x14ac:dyDescent="0.2">
      <c r="A61" s="189" t="s">
        <v>0</v>
      </c>
      <c r="B61" s="190" t="s">
        <v>117</v>
      </c>
      <c r="C61" s="125" t="str">
        <f>IF(AND(C$6,C$9),IF(inpOptMortgageType=1,-LoanComparatorCalcMain!C$308,-LoanComparatorCalcMain!C$318),"")</f>
        <v/>
      </c>
      <c r="D61" s="125" t="str">
        <f>IF(AND(D$6,D$9),IF(inpOptMortgageType=1,-LoanComparatorCalcMain!D$308,-LoanComparatorCalcMain!D$318),"")</f>
        <v/>
      </c>
      <c r="E61" s="125" t="str">
        <f>IF(AND(E$6,E$9),IF(inpOptMortgageType=1,-LoanComparatorCalcMain!E$308,-LoanComparatorCalcMain!E$318),"")</f>
        <v/>
      </c>
      <c r="F61" s="125" t="str">
        <f>IF(AND(F$6,F$9),IF(inpOptMortgageType=1,-LoanComparatorCalcMain!F$308,-LoanComparatorCalcMain!F$318),"")</f>
        <v/>
      </c>
      <c r="G61" s="126" t="str">
        <f>IF(AND(G$6,G$9),IF(inpOptMortgageType=1,-LoanComparatorCalcMain!G$308,-LoanComparatorCalcMain!G$318),"")</f>
        <v/>
      </c>
      <c r="J61" s="118"/>
      <c r="K61" s="118"/>
      <c r="L61" s="118"/>
      <c r="M61" s="118"/>
      <c r="N61" s="118"/>
      <c r="O61" s="118"/>
      <c r="P61" s="118"/>
      <c r="Q61" s="118"/>
      <c r="R61" s="118"/>
      <c r="S61" s="118"/>
      <c r="T61" s="118"/>
      <c r="U61" s="118"/>
      <c r="V61" s="118"/>
      <c r="W61" s="118"/>
    </row>
    <row r="62" spans="1:23" ht="12.75" hidden="1" customHeight="1" x14ac:dyDescent="0.2">
      <c r="A62" s="189" t="s">
        <v>0</v>
      </c>
      <c r="B62" s="190" t="s">
        <v>63</v>
      </c>
      <c r="C62" s="125" t="str">
        <f>IF(AND(C$6,C$9),IF(inpOptMortgageType=1,-LoanComparatorCalcMain!C$309,-LoanComparatorCalcMain!C$319),"")</f>
        <v/>
      </c>
      <c r="D62" s="125" t="str">
        <f>IF(AND(D$6,D$9),IF(inpOptMortgageType=1,-LoanComparatorCalcMain!D$309,-LoanComparatorCalcMain!D$319),"")</f>
        <v/>
      </c>
      <c r="E62" s="125" t="str">
        <f>IF(AND(E$6,E$9),IF(inpOptMortgageType=1,-LoanComparatorCalcMain!E$309,-LoanComparatorCalcMain!E$319),"")</f>
        <v/>
      </c>
      <c r="F62" s="125" t="str">
        <f>IF(AND(F$6,F$9),IF(inpOptMortgageType=1,-LoanComparatorCalcMain!F$309,-LoanComparatorCalcMain!F$319),"")</f>
        <v/>
      </c>
      <c r="G62" s="126" t="str">
        <f>IF(AND(G$6,G$9),IF(inpOptMortgageType=1,-LoanComparatorCalcMain!G$309,-LoanComparatorCalcMain!G$319),"")</f>
        <v/>
      </c>
      <c r="J62" s="118"/>
      <c r="K62" s="118"/>
      <c r="L62" s="118"/>
      <c r="M62" s="118"/>
      <c r="N62" s="118"/>
      <c r="O62" s="118"/>
      <c r="P62" s="118"/>
      <c r="Q62" s="118"/>
      <c r="R62" s="118"/>
      <c r="S62" s="118"/>
      <c r="T62" s="118"/>
      <c r="U62" s="118"/>
      <c r="V62" s="118"/>
      <c r="W62" s="118"/>
    </row>
    <row r="63" spans="1:23" ht="12.75" hidden="1" customHeight="1" x14ac:dyDescent="0.2">
      <c r="A63" s="189" t="s">
        <v>0</v>
      </c>
      <c r="B63" s="190" t="s">
        <v>111</v>
      </c>
      <c r="C63" s="125" t="str">
        <f>IF(AND(C$6,C$9),IF(inpOptMortgageType=1,-LoanComparatorCalcMain!C$310,-LoanComparatorCalcMain!C$320),"")</f>
        <v/>
      </c>
      <c r="D63" s="125" t="str">
        <f>IF(AND(D$6,D$9),IF(inpOptMortgageType=1,-LoanComparatorCalcMain!D$310,-LoanComparatorCalcMain!D$320),"")</f>
        <v/>
      </c>
      <c r="E63" s="125" t="str">
        <f>IF(AND(E$6,E$9),IF(inpOptMortgageType=1,-LoanComparatorCalcMain!E$310,-LoanComparatorCalcMain!E$320),"")</f>
        <v/>
      </c>
      <c r="F63" s="125" t="str">
        <f>IF(AND(F$6,F$9),IF(inpOptMortgageType=1,-LoanComparatorCalcMain!F$310,-LoanComparatorCalcMain!F$320),"")</f>
        <v/>
      </c>
      <c r="G63" s="126" t="str">
        <f>IF(AND(G$6,G$9),IF(inpOptMortgageType=1,-LoanComparatorCalcMain!G$310,-LoanComparatorCalcMain!G$320),"")</f>
        <v/>
      </c>
      <c r="J63" s="118"/>
      <c r="K63" s="118"/>
      <c r="L63" s="118"/>
      <c r="M63" s="118"/>
      <c r="N63" s="118"/>
      <c r="O63" s="118"/>
      <c r="P63" s="118"/>
      <c r="Q63" s="118"/>
      <c r="R63" s="118"/>
      <c r="S63" s="118"/>
      <c r="T63" s="118"/>
      <c r="U63" s="118"/>
      <c r="V63" s="118"/>
      <c r="W63" s="118"/>
    </row>
    <row r="64" spans="1:23" ht="12.75" hidden="1" customHeight="1" x14ac:dyDescent="0.2">
      <c r="A64" s="189" t="s">
        <v>0</v>
      </c>
      <c r="B64" s="190" t="s">
        <v>78</v>
      </c>
      <c r="C64" s="125" t="str">
        <f>IF(AND(C$6,C$9),IF(inpOptMortgageType=1,-LoanComparatorCalcMain!C$311,-LoanComparatorCalcMain!C$321),"")</f>
        <v/>
      </c>
      <c r="D64" s="125" t="str">
        <f>IF(AND(D$6,D$9),IF(inpOptMortgageType=1,-LoanComparatorCalcMain!D$311,-LoanComparatorCalcMain!D$321),"")</f>
        <v/>
      </c>
      <c r="E64" s="125" t="str">
        <f>IF(AND(E$6,E$9),IF(inpOptMortgageType=1,-LoanComparatorCalcMain!E$311,-LoanComparatorCalcMain!E$321),"")</f>
        <v/>
      </c>
      <c r="F64" s="125" t="str">
        <f>IF(AND(F$6,F$9),IF(inpOptMortgageType=1,-LoanComparatorCalcMain!F$311,-LoanComparatorCalcMain!F$321),"")</f>
        <v/>
      </c>
      <c r="G64" s="126" t="str">
        <f>IF(AND(G$6,G$9),IF(inpOptMortgageType=1,-LoanComparatorCalcMain!G$311,-LoanComparatorCalcMain!G$321),"")</f>
        <v/>
      </c>
      <c r="J64" s="118"/>
      <c r="K64" s="118"/>
      <c r="L64" s="118"/>
      <c r="M64" s="118"/>
      <c r="N64" s="118"/>
      <c r="O64" s="118"/>
      <c r="P64" s="118"/>
      <c r="Q64" s="118"/>
      <c r="R64" s="118"/>
      <c r="S64" s="118"/>
      <c r="T64" s="118"/>
      <c r="U64" s="118"/>
      <c r="V64" s="118"/>
      <c r="W64" s="118"/>
    </row>
    <row r="65" spans="1:23" ht="12.75" hidden="1" customHeight="1" x14ac:dyDescent="0.2">
      <c r="A65" s="189" t="s">
        <v>0</v>
      </c>
      <c r="B65" s="190" t="s">
        <v>77</v>
      </c>
      <c r="C65" s="125" t="str">
        <f>IF(AND(C$6,C$9),IF(inpOptMortgageType=1,-LoanComparatorCalcMain!C$312,-LoanComparatorCalcMain!C$322),"")</f>
        <v/>
      </c>
      <c r="D65" s="125" t="str">
        <f>IF(AND(D$6,D$9),IF(inpOptMortgageType=1,-LoanComparatorCalcMain!D$312,-LoanComparatorCalcMain!D$322),"")</f>
        <v/>
      </c>
      <c r="E65" s="125" t="str">
        <f>IF(AND(E$6,E$9),IF(inpOptMortgageType=1,-LoanComparatorCalcMain!E$312,-LoanComparatorCalcMain!E$322),"")</f>
        <v/>
      </c>
      <c r="F65" s="125" t="str">
        <f>IF(AND(F$6,F$9),IF(inpOptMortgageType=1,-LoanComparatorCalcMain!F$312,-LoanComparatorCalcMain!F$322),"")</f>
        <v/>
      </c>
      <c r="G65" s="126" t="str">
        <f>IF(AND(G$6,G$9),IF(inpOptMortgageType=1,-LoanComparatorCalcMain!G$312,-LoanComparatorCalcMain!G$322),"")</f>
        <v/>
      </c>
      <c r="J65" s="118"/>
      <c r="K65" s="118"/>
      <c r="L65" s="118"/>
      <c r="M65" s="118"/>
      <c r="N65" s="118"/>
      <c r="O65" s="118"/>
      <c r="P65" s="118"/>
      <c r="Q65" s="118"/>
      <c r="R65" s="118"/>
      <c r="S65" s="118"/>
      <c r="T65" s="118"/>
      <c r="U65" s="118"/>
      <c r="V65" s="118"/>
      <c r="W65" s="118"/>
    </row>
    <row r="66" spans="1:23" ht="12.75" hidden="1" customHeight="1" x14ac:dyDescent="0.2">
      <c r="A66" s="189" t="s">
        <v>0</v>
      </c>
      <c r="B66" s="190" t="s">
        <v>80</v>
      </c>
      <c r="C66" s="125" t="str">
        <f>IF(AND(C$6,C$9),SUM(C64:C65),"")</f>
        <v/>
      </c>
      <c r="D66" s="125" t="str">
        <f>IF(AND(D$6,D$9),SUM(D64:D65),"")</f>
        <v/>
      </c>
      <c r="E66" s="125" t="str">
        <f>IF(AND(E$6,E$9),SUM(E64:E65),"")</f>
        <v/>
      </c>
      <c r="F66" s="125" t="str">
        <f>IF(AND(F$6,F$9),SUM(F64:F65),"")</f>
        <v/>
      </c>
      <c r="G66" s="126" t="str">
        <f>IF(AND(G$6,G$9),SUM(G64:G65),"")</f>
        <v/>
      </c>
      <c r="J66" s="118"/>
      <c r="K66" s="118"/>
      <c r="L66" s="118"/>
      <c r="M66" s="118"/>
      <c r="N66" s="118"/>
      <c r="O66" s="118"/>
      <c r="P66" s="118"/>
      <c r="Q66" s="118"/>
      <c r="R66" s="118"/>
      <c r="S66" s="118"/>
      <c r="T66" s="118"/>
      <c r="U66" s="118"/>
      <c r="V66" s="118"/>
      <c r="W66" s="118"/>
    </row>
    <row r="67" spans="1:23" ht="12.75" hidden="1" customHeight="1" x14ac:dyDescent="0.2">
      <c r="A67" s="189" t="s">
        <v>0</v>
      </c>
      <c r="B67" s="190" t="s">
        <v>248</v>
      </c>
      <c r="C67" s="125" t="str">
        <f>IF(AND(C$6,C$9),IF(inpOptMortgageType=1,-LoanComparatorCalcMain!C$313,-LoanComparatorCalcMain!C$323),"")</f>
        <v/>
      </c>
      <c r="D67" s="125" t="str">
        <f>IF(AND(D$6,D$9),IF(inpOptMortgageType=1,-LoanComparatorCalcMain!D$313,-LoanComparatorCalcMain!D$323),"")</f>
        <v/>
      </c>
      <c r="E67" s="125" t="str">
        <f>IF(AND(E$6,E$9),IF(inpOptMortgageType=1,-LoanComparatorCalcMain!E$313,-LoanComparatorCalcMain!E$323),"")</f>
        <v/>
      </c>
      <c r="F67" s="125" t="str">
        <f>IF(AND(F$6,F$9),IF(inpOptMortgageType=1,-LoanComparatorCalcMain!F$313,-LoanComparatorCalcMain!F$323),"")</f>
        <v/>
      </c>
      <c r="G67" s="126" t="str">
        <f>IF(AND(G$6,G$9),IF(inpOptMortgageType=1,-LoanComparatorCalcMain!G$313,-LoanComparatorCalcMain!G$323),"")</f>
        <v/>
      </c>
      <c r="J67" s="118"/>
      <c r="K67" s="118"/>
      <c r="L67" s="118"/>
      <c r="M67" s="118"/>
      <c r="N67" s="118"/>
      <c r="O67" s="118"/>
      <c r="P67" s="118"/>
      <c r="Q67" s="118"/>
      <c r="R67" s="118"/>
      <c r="S67" s="118"/>
      <c r="T67" s="118"/>
      <c r="U67" s="118"/>
      <c r="V67" s="118"/>
      <c r="W67" s="118"/>
    </row>
    <row r="68" spans="1:23" ht="12.75" hidden="1" customHeight="1" thickBot="1" x14ac:dyDescent="0.25">
      <c r="A68" s="189" t="s">
        <v>0</v>
      </c>
      <c r="B68" s="191" t="s">
        <v>249</v>
      </c>
      <c r="C68" s="127" t="str">
        <f>IF(AND(C$6,C$9),IF(inpOptMortgageType=1,-LoanComparatorCalcMain!C$314,-LoanComparatorCalcMain!C$324),"")</f>
        <v/>
      </c>
      <c r="D68" s="127" t="str">
        <f>IF(AND(D$6,D$9),IF(inpOptMortgageType=1,-LoanComparatorCalcMain!D$314,-LoanComparatorCalcMain!D$324),"")</f>
        <v/>
      </c>
      <c r="E68" s="127" t="str">
        <f>IF(AND(E$6,E$9),IF(inpOptMortgageType=1,-LoanComparatorCalcMain!E$314,-LoanComparatorCalcMain!E$324),"")</f>
        <v/>
      </c>
      <c r="F68" s="127" t="str">
        <f>IF(AND(F$6,F$9),IF(inpOptMortgageType=1,-LoanComparatorCalcMain!F$314,-LoanComparatorCalcMain!F$324),"")</f>
        <v/>
      </c>
      <c r="G68" s="128" t="str">
        <f>IF(AND(G$6,G$9),IF(inpOptMortgageType=1,-LoanComparatorCalcMain!G$314,-LoanComparatorCalcMain!G$324),"")</f>
        <v/>
      </c>
      <c r="J68" s="118"/>
      <c r="K68" s="118"/>
      <c r="L68" s="118"/>
      <c r="M68" s="118"/>
      <c r="N68" s="118"/>
      <c r="O68" s="118"/>
      <c r="P68" s="118"/>
      <c r="Q68" s="118"/>
      <c r="R68" s="118"/>
      <c r="S68" s="118"/>
      <c r="T68" s="118"/>
      <c r="U68" s="118"/>
      <c r="V68" s="118"/>
      <c r="W68" s="118"/>
    </row>
    <row r="69" spans="1:23" ht="12.75" hidden="1" customHeight="1" x14ac:dyDescent="0.2">
      <c r="A69" s="189" t="s">
        <v>0</v>
      </c>
      <c r="B69" s="117"/>
      <c r="C69" s="117"/>
      <c r="D69" s="117"/>
      <c r="E69" s="117"/>
      <c r="F69" s="117"/>
      <c r="G69" s="117"/>
      <c r="J69" s="118"/>
      <c r="K69" s="118"/>
      <c r="L69" s="118"/>
      <c r="M69" s="118"/>
      <c r="N69" s="118"/>
      <c r="O69" s="118"/>
      <c r="P69" s="118"/>
      <c r="Q69" s="118"/>
      <c r="R69" s="118"/>
      <c r="S69" s="118"/>
      <c r="T69" s="118"/>
      <c r="U69" s="118"/>
      <c r="V69" s="118"/>
      <c r="W69" s="118"/>
    </row>
    <row r="70" spans="1:23" ht="12.75" hidden="1" customHeight="1" thickBot="1" x14ac:dyDescent="0.25">
      <c r="A70" s="189" t="s">
        <v>0</v>
      </c>
      <c r="B70" s="119" t="s">
        <v>70</v>
      </c>
      <c r="C70" s="117"/>
      <c r="D70" s="117"/>
      <c r="E70" s="117"/>
      <c r="F70" s="117"/>
      <c r="G70" s="117"/>
      <c r="J70" s="118"/>
      <c r="K70" s="118"/>
      <c r="L70" s="118"/>
      <c r="M70" s="118"/>
      <c r="N70" s="118"/>
      <c r="O70" s="118"/>
      <c r="P70" s="118"/>
      <c r="Q70" s="118"/>
      <c r="R70" s="118"/>
      <c r="S70" s="118"/>
      <c r="T70" s="118"/>
      <c r="U70" s="118"/>
      <c r="V70" s="118"/>
      <c r="W70" s="118"/>
    </row>
    <row r="71" spans="1:23" ht="12.75" hidden="1" customHeight="1" x14ac:dyDescent="0.2">
      <c r="A71" s="189" t="s">
        <v>0</v>
      </c>
      <c r="B71" s="120"/>
      <c r="C71" s="121" t="s">
        <v>275</v>
      </c>
      <c r="D71" s="121" t="s">
        <v>276</v>
      </c>
      <c r="E71" s="121" t="s">
        <v>277</v>
      </c>
      <c r="F71" s="121" t="s">
        <v>278</v>
      </c>
      <c r="G71" s="122" t="s">
        <v>279</v>
      </c>
      <c r="J71" s="118"/>
      <c r="K71" s="118"/>
      <c r="L71" s="118"/>
      <c r="M71" s="118"/>
      <c r="N71" s="118"/>
      <c r="O71" s="118"/>
      <c r="P71" s="118"/>
      <c r="Q71" s="118"/>
      <c r="R71" s="118"/>
      <c r="S71" s="118"/>
      <c r="T71" s="118"/>
      <c r="U71" s="118"/>
      <c r="V71" s="118"/>
      <c r="W71" s="118"/>
    </row>
    <row r="72" spans="1:23" ht="12.75" hidden="1" customHeight="1" x14ac:dyDescent="0.2">
      <c r="A72" s="189" t="s">
        <v>0</v>
      </c>
      <c r="B72" s="190" t="s">
        <v>69</v>
      </c>
      <c r="C72" s="133" t="str">
        <f>IF(AND(C$6,C$9),LoanComparatorCalcMain!C$338,"")</f>
        <v/>
      </c>
      <c r="D72" s="133" t="str">
        <f>IF(AND(D$6,D$9),LoanComparatorCalcMain!D$338,"")</f>
        <v/>
      </c>
      <c r="E72" s="133" t="str">
        <f>IF(AND(E$6,E$9),LoanComparatorCalcMain!E$338,"")</f>
        <v/>
      </c>
      <c r="F72" s="133" t="str">
        <f>IF(AND(F$6,F$9),LoanComparatorCalcMain!F$338,"")</f>
        <v/>
      </c>
      <c r="G72" s="134" t="str">
        <f>IF(AND(G$6,G$9),LoanComparatorCalcMain!G$338,"")</f>
        <v/>
      </c>
      <c r="J72" s="118"/>
      <c r="K72" s="118"/>
      <c r="L72" s="118"/>
      <c r="M72" s="118"/>
      <c r="N72" s="118"/>
      <c r="O72" s="118"/>
      <c r="P72" s="118"/>
      <c r="Q72" s="118"/>
      <c r="R72" s="118"/>
      <c r="S72" s="118"/>
      <c r="T72" s="118"/>
      <c r="U72" s="118"/>
      <c r="V72" s="118"/>
      <c r="W72" s="118"/>
    </row>
    <row r="73" spans="1:23" ht="12.75" hidden="1" customHeight="1" x14ac:dyDescent="0.2">
      <c r="A73" s="189" t="s">
        <v>0</v>
      </c>
      <c r="B73" s="190" t="s">
        <v>280</v>
      </c>
      <c r="C73" s="123" t="b">
        <f>LoanComparatorCalcMain!C$343</f>
        <v>0</v>
      </c>
      <c r="D73" s="123" t="b">
        <f>LoanComparatorCalcMain!D$343</f>
        <v>0</v>
      </c>
      <c r="E73" s="123" t="b">
        <f>LoanComparatorCalcMain!E$343</f>
        <v>0</v>
      </c>
      <c r="F73" s="123" t="b">
        <f>LoanComparatorCalcMain!F$343</f>
        <v>0</v>
      </c>
      <c r="G73" s="124" t="b">
        <f>LoanComparatorCalcMain!G$343</f>
        <v>0</v>
      </c>
      <c r="J73" s="118"/>
      <c r="K73" s="118"/>
      <c r="L73" s="118"/>
      <c r="M73" s="118"/>
      <c r="N73" s="118"/>
      <c r="O73" s="118"/>
      <c r="P73" s="118"/>
      <c r="Q73" s="118"/>
      <c r="R73" s="118"/>
      <c r="S73" s="118"/>
      <c r="T73" s="118"/>
      <c r="U73" s="118"/>
      <c r="V73" s="118"/>
      <c r="W73" s="118"/>
    </row>
    <row r="74" spans="1:23" ht="12.75" hidden="1" customHeight="1" x14ac:dyDescent="0.2">
      <c r="A74" s="189" t="s">
        <v>0</v>
      </c>
      <c r="B74" s="190" t="s">
        <v>280</v>
      </c>
      <c r="C74" s="123" t="str">
        <f>IF(C73,IF(COUNT($C72:$G72)&gt;1,IF(COUNTIF($C73:$G73,TRUE)=1,"Best Deal","Equal Deals"),""),"")</f>
        <v/>
      </c>
      <c r="D74" s="123" t="str">
        <f>IF(D73,IF(COUNT($C72:$G72)&gt;1,IF(COUNTIF($C73:$G73,TRUE)=1,"Best Deal","Equal Deals"),""),"")</f>
        <v/>
      </c>
      <c r="E74" s="123" t="str">
        <f>IF(E73,IF(COUNT($C72:$G72)&gt;1,IF(COUNTIF($C73:$G73,TRUE)=1,"Best Deal","Equal Deals"),""),"")</f>
        <v/>
      </c>
      <c r="F74" s="123" t="str">
        <f>IF(F73,IF(COUNT($C72:$G72)&gt;1,IF(COUNTIF($C73:$G73,TRUE)=1,"Best Deal","Equal Deals"),""),"")</f>
        <v/>
      </c>
      <c r="G74" s="124" t="str">
        <f>IF(G73,IF(COUNT($C72:$G72)&gt;1,IF(COUNTIF($C73:$G73,TRUE)=1,"Best Deal","Equal Deals"),""),"")</f>
        <v/>
      </c>
      <c r="J74" s="118"/>
      <c r="K74" s="118"/>
      <c r="L74" s="118"/>
      <c r="M74" s="118"/>
      <c r="N74" s="118"/>
      <c r="O74" s="118"/>
      <c r="P74" s="118"/>
      <c r="Q74" s="118"/>
      <c r="R74" s="118"/>
      <c r="S74" s="118"/>
      <c r="T74" s="118"/>
      <c r="U74" s="118"/>
      <c r="V74" s="118"/>
      <c r="W74" s="118"/>
    </row>
    <row r="75" spans="1:23" ht="12.75" hidden="1" customHeight="1" thickBot="1" x14ac:dyDescent="0.25">
      <c r="A75" s="189" t="s">
        <v>0</v>
      </c>
      <c r="B75" s="191" t="s">
        <v>281</v>
      </c>
      <c r="C75" s="127" t="str">
        <f>IF(AND(C$6,C$9),LoanComparatorCalcMain!C$347,"")</f>
        <v/>
      </c>
      <c r="D75" s="127" t="str">
        <f>IF(AND(D$6,D$9),LoanComparatorCalcMain!D$347,"")</f>
        <v/>
      </c>
      <c r="E75" s="127" t="str">
        <f>IF(AND(E$6,E$9),LoanComparatorCalcMain!E$347,"")</f>
        <v/>
      </c>
      <c r="F75" s="127" t="str">
        <f>IF(AND(F$6,F$9),LoanComparatorCalcMain!F$347,"")</f>
        <v/>
      </c>
      <c r="G75" s="128" t="str">
        <f>IF(AND(G$6,G$9),LoanComparatorCalcMain!G$347,"")</f>
        <v/>
      </c>
      <c r="J75" s="118"/>
      <c r="K75" s="118"/>
      <c r="L75" s="118"/>
      <c r="M75" s="118"/>
      <c r="N75" s="118"/>
      <c r="O75" s="118"/>
      <c r="P75" s="118"/>
      <c r="Q75" s="118"/>
      <c r="R75" s="118"/>
      <c r="S75" s="118"/>
      <c r="T75" s="118"/>
      <c r="U75" s="118"/>
      <c r="V75" s="118"/>
      <c r="W75" s="118"/>
    </row>
    <row r="76" spans="1:23" ht="2.4500000000000002" customHeight="1" x14ac:dyDescent="0.2"/>
    <row r="77" spans="1:23" ht="15" customHeight="1" x14ac:dyDescent="0.2"/>
    <row r="78" spans="1:23" ht="24.95" customHeight="1" x14ac:dyDescent="0.3">
      <c r="K78" s="318" t="s">
        <v>304</v>
      </c>
      <c r="V78" s="360" t="s">
        <v>355</v>
      </c>
    </row>
    <row r="79" spans="1:23" ht="7.5" customHeight="1" thickBot="1" x14ac:dyDescent="0.25"/>
    <row r="80" spans="1:23" ht="15" customHeight="1" thickBot="1" x14ac:dyDescent="0.25">
      <c r="A80" s="240"/>
      <c r="B80" s="118"/>
      <c r="C80" s="118"/>
      <c r="D80" s="118"/>
      <c r="E80" s="118"/>
      <c r="F80" s="118"/>
      <c r="G80" s="118"/>
      <c r="J80" s="118"/>
      <c r="K80" s="338"/>
      <c r="L80" s="339" t="s">
        <v>33</v>
      </c>
      <c r="M80" s="340"/>
      <c r="N80" s="341" t="s">
        <v>309</v>
      </c>
      <c r="O80" s="342"/>
      <c r="P80" s="341" t="s">
        <v>310</v>
      </c>
      <c r="Q80" s="342"/>
      <c r="R80" s="341" t="s">
        <v>311</v>
      </c>
      <c r="S80" s="342"/>
      <c r="T80" s="341" t="s">
        <v>312</v>
      </c>
      <c r="U80" s="342"/>
      <c r="V80" s="341" t="s">
        <v>313</v>
      </c>
      <c r="W80" s="343"/>
    </row>
    <row r="81" spans="1:23" ht="5.0999999999999996" customHeight="1" x14ac:dyDescent="0.2">
      <c r="K81" s="347"/>
      <c r="L81" s="348"/>
      <c r="M81" s="349"/>
      <c r="N81" s="350"/>
      <c r="O81" s="350"/>
      <c r="P81" s="351"/>
      <c r="Q81" s="351"/>
      <c r="R81" s="351"/>
      <c r="S81" s="351"/>
      <c r="T81" s="351"/>
      <c r="U81" s="351"/>
      <c r="V81" s="351"/>
      <c r="W81" s="352"/>
    </row>
    <row r="82" spans="1:23" ht="14.1" customHeight="1" x14ac:dyDescent="0.2">
      <c r="A82" s="240"/>
      <c r="B82" s="118"/>
      <c r="C82" s="118"/>
      <c r="D82" s="118"/>
      <c r="E82" s="118"/>
      <c r="F82" s="118"/>
      <c r="G82" s="118"/>
      <c r="J82" s="118"/>
      <c r="K82" s="296"/>
      <c r="L82" s="297" t="s">
        <v>27</v>
      </c>
      <c r="M82" s="12"/>
      <c r="N82" s="291" t="s">
        <v>307</v>
      </c>
      <c r="O82" s="153"/>
      <c r="P82" s="314"/>
      <c r="Q82" s="315"/>
      <c r="R82" s="315"/>
      <c r="S82" s="315"/>
      <c r="T82" s="315"/>
      <c r="U82" s="315"/>
      <c r="V82" s="315"/>
      <c r="W82" s="274"/>
    </row>
    <row r="83" spans="1:23" ht="5.0999999999999996" customHeight="1" x14ac:dyDescent="0.2">
      <c r="A83" s="240"/>
      <c r="B83" s="118"/>
      <c r="C83" s="118"/>
      <c r="D83" s="118"/>
      <c r="E83" s="118"/>
      <c r="F83" s="118"/>
      <c r="G83" s="118"/>
      <c r="J83" s="118"/>
      <c r="K83" s="23"/>
      <c r="L83" s="22"/>
      <c r="M83" s="22"/>
      <c r="N83" s="225"/>
      <c r="O83" s="225"/>
      <c r="P83" s="136"/>
      <c r="Q83" s="136"/>
      <c r="R83" s="136"/>
      <c r="S83" s="136"/>
      <c r="T83" s="136"/>
      <c r="U83" s="136"/>
      <c r="V83" s="136"/>
      <c r="W83" s="137"/>
    </row>
    <row r="84" spans="1:23" ht="60" customHeight="1" x14ac:dyDescent="0.2">
      <c r="K84" s="282"/>
      <c r="L84" s="364" t="s">
        <v>388</v>
      </c>
      <c r="M84" s="139"/>
      <c r="N84" s="357"/>
      <c r="O84" s="140"/>
      <c r="P84" s="357"/>
      <c r="Q84" s="136"/>
      <c r="R84" s="357"/>
      <c r="S84" s="136"/>
      <c r="T84" s="357"/>
      <c r="U84" s="136"/>
      <c r="V84" s="357"/>
      <c r="W84" s="274"/>
    </row>
    <row r="85" spans="1:23" ht="5.0999999999999996" customHeight="1" x14ac:dyDescent="0.2">
      <c r="A85" s="240"/>
      <c r="B85" s="118"/>
      <c r="C85" s="118"/>
      <c r="D85" s="118"/>
      <c r="E85" s="118"/>
      <c r="F85" s="118"/>
      <c r="G85" s="118"/>
      <c r="J85" s="118"/>
      <c r="K85" s="23"/>
      <c r="L85" s="22"/>
      <c r="M85" s="22"/>
      <c r="N85" s="225"/>
      <c r="O85" s="225"/>
      <c r="P85" s="136"/>
      <c r="Q85" s="136"/>
      <c r="R85" s="136"/>
      <c r="S85" s="136"/>
      <c r="T85" s="136"/>
      <c r="U85" s="136"/>
      <c r="V85" s="136"/>
      <c r="W85" s="137"/>
    </row>
    <row r="86" spans="1:23" ht="15" customHeight="1" x14ac:dyDescent="0.2">
      <c r="A86" s="240"/>
      <c r="B86" s="118"/>
      <c r="C86" s="118"/>
      <c r="D86" s="118"/>
      <c r="E86" s="118"/>
      <c r="F86" s="118"/>
      <c r="G86" s="118"/>
      <c r="J86" s="118"/>
      <c r="K86" s="138"/>
      <c r="L86" s="20" t="s">
        <v>154</v>
      </c>
      <c r="M86" s="139"/>
      <c r="N86" s="321"/>
      <c r="O86" s="140"/>
      <c r="P86" s="322"/>
      <c r="Q86" s="136"/>
      <c r="R86" s="322"/>
      <c r="S86" s="136"/>
      <c r="T86" s="322"/>
      <c r="U86" s="136"/>
      <c r="V86" s="322"/>
      <c r="W86" s="137"/>
    </row>
    <row r="87" spans="1:23" ht="15" customHeight="1" x14ac:dyDescent="0.2">
      <c r="A87" s="240"/>
      <c r="B87" s="118"/>
      <c r="C87" s="118"/>
      <c r="D87" s="118"/>
      <c r="E87" s="118"/>
      <c r="F87" s="118"/>
      <c r="G87" s="118"/>
      <c r="J87" s="118"/>
      <c r="K87" s="138"/>
      <c r="L87" s="20" t="s">
        <v>213</v>
      </c>
      <c r="M87" s="139"/>
      <c r="N87" s="1"/>
      <c r="O87" s="140"/>
      <c r="P87" s="1"/>
      <c r="Q87" s="136"/>
      <c r="R87" s="1"/>
      <c r="S87" s="136"/>
      <c r="T87" s="1"/>
      <c r="U87" s="136"/>
      <c r="V87" s="1"/>
      <c r="W87" s="137"/>
    </row>
    <row r="88" spans="1:23" ht="15" customHeight="1" x14ac:dyDescent="0.2">
      <c r="A88" s="240"/>
      <c r="B88" s="118"/>
      <c r="C88" s="118"/>
      <c r="D88" s="118"/>
      <c r="E88" s="118"/>
      <c r="F88" s="118"/>
      <c r="G88" s="118"/>
      <c r="J88" s="118"/>
      <c r="K88" s="138"/>
      <c r="L88" s="20" t="s">
        <v>351</v>
      </c>
      <c r="M88" s="139"/>
      <c r="N88" s="1"/>
      <c r="O88" s="140"/>
      <c r="P88" s="1"/>
      <c r="Q88" s="337"/>
      <c r="R88" s="1"/>
      <c r="S88" s="136"/>
      <c r="T88" s="1"/>
      <c r="U88" s="136"/>
      <c r="V88" s="1"/>
      <c r="W88" s="137"/>
    </row>
    <row r="89" spans="1:23" ht="20.100000000000001" customHeight="1" x14ac:dyDescent="0.2">
      <c r="A89" s="240"/>
      <c r="B89" s="118"/>
      <c r="C89" s="118"/>
      <c r="D89" s="118"/>
      <c r="E89" s="118"/>
      <c r="F89" s="118"/>
      <c r="G89" s="118"/>
      <c r="J89" s="118"/>
      <c r="K89" s="23"/>
      <c r="L89" s="19" t="s">
        <v>28</v>
      </c>
      <c r="M89" s="22"/>
      <c r="N89" s="225"/>
      <c r="O89" s="225"/>
      <c r="P89" s="225"/>
      <c r="Q89" s="337"/>
      <c r="R89" s="225"/>
      <c r="S89" s="136"/>
      <c r="T89" s="225"/>
      <c r="U89" s="136"/>
      <c r="V89" s="225"/>
      <c r="W89" s="137"/>
    </row>
    <row r="90" spans="1:23" ht="15" customHeight="1" x14ac:dyDescent="0.2">
      <c r="A90" s="240"/>
      <c r="B90" s="118"/>
      <c r="C90" s="118"/>
      <c r="D90" s="118"/>
      <c r="E90" s="118"/>
      <c r="F90" s="118"/>
      <c r="G90" s="118"/>
      <c r="J90" s="118"/>
      <c r="K90" s="23"/>
      <c r="L90" s="20" t="s">
        <v>197</v>
      </c>
      <c r="M90" s="22"/>
      <c r="N90" s="145"/>
      <c r="O90" s="225"/>
      <c r="P90" s="145"/>
      <c r="Q90" s="337"/>
      <c r="R90" s="145"/>
      <c r="S90" s="136"/>
      <c r="T90" s="145"/>
      <c r="U90" s="136"/>
      <c r="V90" s="145"/>
      <c r="W90" s="137"/>
    </row>
    <row r="91" spans="1:23" ht="5.0999999999999996" customHeight="1" x14ac:dyDescent="0.2">
      <c r="A91" s="240"/>
      <c r="B91" s="118"/>
      <c r="C91" s="118"/>
      <c r="D91" s="118"/>
      <c r="E91" s="118"/>
      <c r="F91" s="118"/>
      <c r="G91" s="118"/>
      <c r="J91" s="118"/>
      <c r="K91" s="23"/>
      <c r="L91" s="22"/>
      <c r="M91" s="22"/>
      <c r="N91" s="225"/>
      <c r="O91" s="225"/>
      <c r="P91" s="225"/>
      <c r="Q91" s="136"/>
      <c r="R91" s="225"/>
      <c r="S91" s="136"/>
      <c r="T91" s="225"/>
      <c r="U91" s="136"/>
      <c r="V91" s="225"/>
      <c r="W91" s="137"/>
    </row>
    <row r="92" spans="1:23" ht="15" customHeight="1" x14ac:dyDescent="0.2">
      <c r="A92" s="240"/>
      <c r="B92" s="118"/>
      <c r="C92" s="118"/>
      <c r="D92" s="118"/>
      <c r="E92" s="118"/>
      <c r="F92" s="118"/>
      <c r="G92" s="118"/>
      <c r="J92" s="118"/>
      <c r="K92" s="23"/>
      <c r="L92" s="20" t="s">
        <v>196</v>
      </c>
      <c r="M92" s="12"/>
      <c r="N92" s="1"/>
      <c r="O92" s="225"/>
      <c r="P92" s="1"/>
      <c r="Q92" s="136"/>
      <c r="R92" s="1"/>
      <c r="S92" s="136"/>
      <c r="T92" s="1"/>
      <c r="U92" s="136"/>
      <c r="V92" s="1"/>
      <c r="W92" s="137"/>
    </row>
    <row r="93" spans="1:23" ht="15" customHeight="1" x14ac:dyDescent="0.2">
      <c r="A93" s="240"/>
      <c r="B93" s="118"/>
      <c r="C93" s="118"/>
      <c r="D93" s="118"/>
      <c r="E93" s="118"/>
      <c r="F93" s="118"/>
      <c r="G93" s="118"/>
      <c r="J93" s="118"/>
      <c r="K93" s="23"/>
      <c r="L93" s="20" t="s">
        <v>198</v>
      </c>
      <c r="M93" s="12"/>
      <c r="N93" s="145"/>
      <c r="O93" s="225"/>
      <c r="P93" s="145"/>
      <c r="Q93" s="136"/>
      <c r="R93" s="145"/>
      <c r="S93" s="136"/>
      <c r="T93" s="145"/>
      <c r="U93" s="136"/>
      <c r="V93" s="145"/>
      <c r="W93" s="137"/>
    </row>
    <row r="94" spans="1:23" ht="5.0999999999999996" customHeight="1" x14ac:dyDescent="0.2">
      <c r="A94" s="240"/>
      <c r="B94" s="118"/>
      <c r="C94" s="118"/>
      <c r="D94" s="118"/>
      <c r="E94" s="118"/>
      <c r="F94" s="118"/>
      <c r="G94" s="118"/>
      <c r="J94" s="118"/>
      <c r="K94" s="23"/>
      <c r="L94" s="22"/>
      <c r="M94" s="22"/>
      <c r="N94" s="225"/>
      <c r="O94" s="225"/>
      <c r="P94" s="225"/>
      <c r="Q94" s="136"/>
      <c r="R94" s="225"/>
      <c r="S94" s="136"/>
      <c r="T94" s="225"/>
      <c r="U94" s="136"/>
      <c r="V94" s="225"/>
      <c r="W94" s="137"/>
    </row>
    <row r="95" spans="1:23" ht="15" customHeight="1" x14ac:dyDescent="0.2">
      <c r="A95" s="240"/>
      <c r="B95" s="118"/>
      <c r="C95" s="118"/>
      <c r="D95" s="118"/>
      <c r="E95" s="118"/>
      <c r="F95" s="118"/>
      <c r="G95" s="118"/>
      <c r="J95" s="118"/>
      <c r="K95" s="23"/>
      <c r="L95" s="20" t="s">
        <v>195</v>
      </c>
      <c r="M95" s="12"/>
      <c r="N95" s="1"/>
      <c r="O95" s="225"/>
      <c r="P95" s="1"/>
      <c r="Q95" s="136"/>
      <c r="R95" s="1"/>
      <c r="S95" s="136"/>
      <c r="T95" s="1"/>
      <c r="U95" s="136"/>
      <c r="V95" s="1"/>
      <c r="W95" s="137"/>
    </row>
    <row r="96" spans="1:23" ht="15" customHeight="1" x14ac:dyDescent="0.2">
      <c r="A96" s="240"/>
      <c r="B96" s="118"/>
      <c r="C96" s="118"/>
      <c r="D96" s="118"/>
      <c r="E96" s="118"/>
      <c r="F96" s="118"/>
      <c r="G96" s="118"/>
      <c r="J96" s="118"/>
      <c r="K96" s="23"/>
      <c r="L96" s="20" t="s">
        <v>198</v>
      </c>
      <c r="M96" s="12"/>
      <c r="N96" s="145"/>
      <c r="O96" s="225"/>
      <c r="P96" s="145"/>
      <c r="Q96" s="337"/>
      <c r="R96" s="145"/>
      <c r="S96" s="136"/>
      <c r="T96" s="145"/>
      <c r="U96" s="136"/>
      <c r="V96" s="145"/>
      <c r="W96" s="137"/>
    </row>
    <row r="97" spans="1:23" ht="20.100000000000001" customHeight="1" x14ac:dyDescent="0.2">
      <c r="A97" s="240"/>
      <c r="B97" s="118"/>
      <c r="C97" s="118"/>
      <c r="D97" s="118"/>
      <c r="E97" s="118"/>
      <c r="F97" s="118"/>
      <c r="G97" s="118"/>
      <c r="J97" s="118"/>
      <c r="K97" s="23"/>
      <c r="L97" s="19" t="s">
        <v>93</v>
      </c>
      <c r="M97" s="22"/>
      <c r="N97" s="225"/>
      <c r="O97" s="225"/>
      <c r="P97" s="225"/>
      <c r="Q97" s="136"/>
      <c r="R97" s="225"/>
      <c r="S97" s="136"/>
      <c r="T97" s="225"/>
      <c r="U97" s="136"/>
      <c r="V97" s="225"/>
      <c r="W97" s="137"/>
    </row>
    <row r="98" spans="1:23" ht="15" customHeight="1" x14ac:dyDescent="0.2">
      <c r="A98" s="240"/>
      <c r="B98" s="118"/>
      <c r="C98" s="118"/>
      <c r="D98" s="118"/>
      <c r="E98" s="118"/>
      <c r="F98" s="118"/>
      <c r="G98" s="118"/>
      <c r="J98" s="118"/>
      <c r="K98" s="23"/>
      <c r="L98" s="20" t="s">
        <v>199</v>
      </c>
      <c r="M98" s="12"/>
      <c r="N98" s="325"/>
      <c r="O98" s="225"/>
      <c r="P98" s="325"/>
      <c r="Q98" s="136"/>
      <c r="R98" s="325"/>
      <c r="S98" s="136"/>
      <c r="T98" s="325"/>
      <c r="U98" s="136"/>
      <c r="V98" s="325"/>
      <c r="W98" s="137"/>
    </row>
    <row r="99" spans="1:23" ht="15" customHeight="1" x14ac:dyDescent="0.2">
      <c r="A99" s="240"/>
      <c r="B99" s="118"/>
      <c r="C99" s="118"/>
      <c r="D99" s="118"/>
      <c r="E99" s="118"/>
      <c r="F99" s="118"/>
      <c r="G99" s="118"/>
      <c r="J99" s="118"/>
      <c r="K99" s="23"/>
      <c r="L99" s="21" t="s">
        <v>200</v>
      </c>
      <c r="M99" s="12"/>
      <c r="N99" s="325"/>
      <c r="O99" s="225"/>
      <c r="P99" s="325"/>
      <c r="Q99" s="136"/>
      <c r="R99" s="325"/>
      <c r="S99" s="136"/>
      <c r="T99" s="325"/>
      <c r="U99" s="136"/>
      <c r="V99" s="325"/>
      <c r="W99" s="137"/>
    </row>
    <row r="100" spans="1:23" ht="20.100000000000001" customHeight="1" x14ac:dyDescent="0.2">
      <c r="A100" s="240"/>
      <c r="B100" s="118"/>
      <c r="C100" s="118"/>
      <c r="D100" s="118"/>
      <c r="E100" s="118"/>
      <c r="F100" s="118"/>
      <c r="G100" s="118"/>
      <c r="J100" s="118"/>
      <c r="K100" s="23"/>
      <c r="L100" s="19" t="s">
        <v>73</v>
      </c>
      <c r="M100" s="22"/>
      <c r="N100" s="225"/>
      <c r="O100" s="225"/>
      <c r="P100" s="225"/>
      <c r="Q100" s="136"/>
      <c r="R100" s="225"/>
      <c r="S100" s="136"/>
      <c r="T100" s="225"/>
      <c r="U100" s="136"/>
      <c r="V100" s="225"/>
      <c r="W100" s="137"/>
    </row>
    <row r="101" spans="1:23" ht="15" customHeight="1" x14ac:dyDescent="0.2">
      <c r="A101" s="240"/>
      <c r="B101" s="118"/>
      <c r="C101" s="118"/>
      <c r="D101" s="118"/>
      <c r="E101" s="118"/>
      <c r="F101" s="118"/>
      <c r="G101" s="118"/>
      <c r="J101" s="118"/>
      <c r="K101" s="23"/>
      <c r="L101" s="20" t="s">
        <v>56</v>
      </c>
      <c r="M101" s="22"/>
      <c r="N101" s="325"/>
      <c r="O101" s="225"/>
      <c r="P101" s="325"/>
      <c r="Q101" s="136"/>
      <c r="R101" s="325"/>
      <c r="S101" s="136"/>
      <c r="T101" s="325"/>
      <c r="U101" s="136"/>
      <c r="V101" s="325"/>
      <c r="W101" s="137"/>
    </row>
    <row r="102" spans="1:23" ht="20.100000000000001" customHeight="1" x14ac:dyDescent="0.2">
      <c r="A102" s="240"/>
      <c r="B102" s="118"/>
      <c r="C102" s="118"/>
      <c r="D102" s="118"/>
      <c r="E102" s="118"/>
      <c r="F102" s="118"/>
      <c r="G102" s="118"/>
      <c r="J102" s="118"/>
      <c r="K102" s="23"/>
      <c r="L102" s="19" t="s">
        <v>201</v>
      </c>
      <c r="M102" s="22"/>
      <c r="N102" s="225"/>
      <c r="O102" s="225"/>
      <c r="P102" s="225"/>
      <c r="Q102" s="136"/>
      <c r="R102" s="225"/>
      <c r="S102" s="136"/>
      <c r="T102" s="225"/>
      <c r="U102" s="136"/>
      <c r="V102" s="225"/>
      <c r="W102" s="137"/>
    </row>
    <row r="103" spans="1:23" ht="15" customHeight="1" x14ac:dyDescent="0.2">
      <c r="A103" s="240"/>
      <c r="B103" s="118"/>
      <c r="C103" s="118"/>
      <c r="D103" s="118"/>
      <c r="E103" s="118"/>
      <c r="F103" s="118"/>
      <c r="G103" s="118"/>
      <c r="J103" s="118"/>
      <c r="K103" s="23"/>
      <c r="L103" s="20" t="s">
        <v>202</v>
      </c>
      <c r="M103" s="22"/>
      <c r="N103" s="325"/>
      <c r="O103" s="225"/>
      <c r="P103" s="325"/>
      <c r="Q103" s="136"/>
      <c r="R103" s="325"/>
      <c r="S103" s="136"/>
      <c r="T103" s="325"/>
      <c r="U103" s="136"/>
      <c r="V103" s="325"/>
      <c r="W103" s="137"/>
    </row>
    <row r="104" spans="1:23" ht="20.100000000000001" customHeight="1" x14ac:dyDescent="0.2">
      <c r="A104" s="240"/>
      <c r="B104" s="118"/>
      <c r="C104" s="118"/>
      <c r="D104" s="118"/>
      <c r="E104" s="118"/>
      <c r="F104" s="118"/>
      <c r="G104" s="118"/>
      <c r="J104" s="118"/>
      <c r="K104" s="23"/>
      <c r="L104" s="19" t="s">
        <v>29</v>
      </c>
      <c r="M104" s="22"/>
      <c r="N104" s="225"/>
      <c r="O104" s="225"/>
      <c r="P104" s="225"/>
      <c r="Q104" s="136"/>
      <c r="R104" s="225"/>
      <c r="S104" s="136"/>
      <c r="T104" s="225"/>
      <c r="U104" s="136"/>
      <c r="V104" s="225"/>
      <c r="W104" s="137"/>
    </row>
    <row r="105" spans="1:23" ht="15" customHeight="1" x14ac:dyDescent="0.2">
      <c r="A105" s="240"/>
      <c r="B105" s="118"/>
      <c r="C105" s="118"/>
      <c r="D105" s="118"/>
      <c r="E105" s="118"/>
      <c r="F105" s="118"/>
      <c r="G105" s="118"/>
      <c r="J105" s="118"/>
      <c r="K105" s="23"/>
      <c r="L105" s="20" t="s">
        <v>352</v>
      </c>
      <c r="M105" s="12"/>
      <c r="N105" s="1"/>
      <c r="O105" s="225"/>
      <c r="P105" s="1"/>
      <c r="Q105" s="136"/>
      <c r="R105" s="1"/>
      <c r="S105" s="136"/>
      <c r="T105" s="1"/>
      <c r="U105" s="136"/>
      <c r="V105" s="1"/>
      <c r="W105" s="137"/>
    </row>
    <row r="106" spans="1:23" ht="15" customHeight="1" x14ac:dyDescent="0.2">
      <c r="A106" s="240"/>
      <c r="B106" s="118"/>
      <c r="C106" s="118"/>
      <c r="D106" s="118"/>
      <c r="E106" s="118"/>
      <c r="F106" s="118"/>
      <c r="G106" s="118"/>
      <c r="J106" s="118"/>
      <c r="K106" s="23"/>
      <c r="L106" s="21" t="s">
        <v>4</v>
      </c>
      <c r="M106" s="12"/>
      <c r="N106" s="325"/>
      <c r="O106" s="225"/>
      <c r="P106" s="325"/>
      <c r="Q106" s="136"/>
      <c r="R106" s="325"/>
      <c r="S106" s="136"/>
      <c r="T106" s="325"/>
      <c r="U106" s="136"/>
      <c r="V106" s="325"/>
      <c r="W106" s="137"/>
    </row>
    <row r="107" spans="1:23" ht="15" customHeight="1" x14ac:dyDescent="0.2">
      <c r="A107" s="240"/>
      <c r="B107" s="118"/>
      <c r="C107" s="118"/>
      <c r="D107" s="118"/>
      <c r="E107" s="118"/>
      <c r="F107" s="118"/>
      <c r="G107" s="118"/>
      <c r="J107" s="118"/>
      <c r="K107" s="23"/>
      <c r="L107" s="21" t="s">
        <v>303</v>
      </c>
      <c r="M107" s="12"/>
      <c r="N107" s="1"/>
      <c r="O107" s="225"/>
      <c r="P107" s="1"/>
      <c r="Q107" s="136"/>
      <c r="R107" s="1"/>
      <c r="S107" s="136"/>
      <c r="T107" s="1"/>
      <c r="U107" s="136"/>
      <c r="V107" s="1"/>
      <c r="W107" s="137"/>
    </row>
    <row r="108" spans="1:23" ht="15" customHeight="1" x14ac:dyDescent="0.2">
      <c r="A108" s="240"/>
      <c r="B108" s="118"/>
      <c r="C108" s="118"/>
      <c r="D108" s="118"/>
      <c r="E108" s="118"/>
      <c r="F108" s="118"/>
      <c r="G108" s="118"/>
      <c r="J108" s="118"/>
      <c r="K108" s="23"/>
      <c r="L108" s="21" t="s">
        <v>5</v>
      </c>
      <c r="M108" s="12"/>
      <c r="N108" s="145"/>
      <c r="O108" s="225"/>
      <c r="P108" s="145"/>
      <c r="Q108" s="136"/>
      <c r="R108" s="145"/>
      <c r="S108" s="136"/>
      <c r="T108" s="145"/>
      <c r="U108" s="136"/>
      <c r="V108" s="145"/>
      <c r="W108" s="137"/>
    </row>
    <row r="109" spans="1:23" ht="5.0999999999999996" customHeight="1" x14ac:dyDescent="0.2">
      <c r="A109" s="240"/>
      <c r="B109" s="118"/>
      <c r="C109" s="118"/>
      <c r="D109" s="118"/>
      <c r="E109" s="118"/>
      <c r="F109" s="118"/>
      <c r="G109" s="118"/>
      <c r="J109" s="118"/>
      <c r="K109" s="23"/>
      <c r="L109" s="22"/>
      <c r="M109" s="22"/>
      <c r="N109" s="225"/>
      <c r="O109" s="225"/>
      <c r="P109" s="225"/>
      <c r="Q109" s="136"/>
      <c r="R109" s="225"/>
      <c r="S109" s="136"/>
      <c r="T109" s="225"/>
      <c r="U109" s="136"/>
      <c r="V109" s="225"/>
      <c r="W109" s="137"/>
    </row>
    <row r="110" spans="1:23" ht="15" customHeight="1" x14ac:dyDescent="0.2">
      <c r="A110" s="240"/>
      <c r="B110" s="118"/>
      <c r="C110" s="118"/>
      <c r="D110" s="118"/>
      <c r="E110" s="118"/>
      <c r="F110" s="118"/>
      <c r="G110" s="118"/>
      <c r="J110" s="118"/>
      <c r="K110" s="23"/>
      <c r="L110" s="20" t="s">
        <v>203</v>
      </c>
      <c r="M110" s="22"/>
      <c r="N110" s="325"/>
      <c r="O110" s="225"/>
      <c r="P110" s="325"/>
      <c r="Q110" s="136"/>
      <c r="R110" s="325"/>
      <c r="S110" s="136"/>
      <c r="T110" s="325"/>
      <c r="U110" s="136"/>
      <c r="V110" s="325"/>
      <c r="W110" s="137"/>
    </row>
    <row r="111" spans="1:23" ht="5.0999999999999996" customHeight="1" thickBot="1" x14ac:dyDescent="0.25">
      <c r="A111" s="240"/>
      <c r="B111" s="118"/>
      <c r="C111" s="118"/>
      <c r="D111" s="118"/>
      <c r="E111" s="118"/>
      <c r="F111" s="118"/>
      <c r="G111" s="118"/>
      <c r="J111" s="118"/>
      <c r="K111" s="24"/>
      <c r="L111" s="25"/>
      <c r="M111" s="25"/>
      <c r="N111" s="353"/>
      <c r="O111" s="353"/>
      <c r="P111" s="354"/>
      <c r="Q111" s="354"/>
      <c r="R111" s="354"/>
      <c r="S111" s="354"/>
      <c r="T111" s="354"/>
      <c r="U111" s="354"/>
      <c r="V111" s="354"/>
      <c r="W111" s="355"/>
    </row>
    <row r="112" spans="1:23" ht="2.1" customHeight="1" x14ac:dyDescent="0.2">
      <c r="A112" s="240"/>
      <c r="B112" s="118"/>
      <c r="C112" s="118"/>
      <c r="D112" s="118"/>
      <c r="E112" s="118"/>
      <c r="F112" s="118"/>
      <c r="G112" s="118"/>
      <c r="J112" s="118"/>
      <c r="K112" s="344"/>
      <c r="L112" s="345"/>
      <c r="M112" s="345"/>
      <c r="N112" s="345"/>
      <c r="O112" s="345"/>
      <c r="P112" s="345"/>
      <c r="Q112" s="345"/>
      <c r="R112" s="345"/>
      <c r="S112" s="345"/>
      <c r="T112" s="345"/>
      <c r="U112" s="345"/>
      <c r="V112" s="345"/>
      <c r="W112" s="346"/>
    </row>
    <row r="113" spans="1:23" ht="15" customHeight="1" x14ac:dyDescent="0.2">
      <c r="A113" s="240"/>
      <c r="B113" s="118"/>
      <c r="C113" s="118"/>
      <c r="D113" s="118"/>
      <c r="E113" s="118"/>
      <c r="F113" s="118"/>
      <c r="G113" s="118"/>
      <c r="J113" s="118"/>
      <c r="K113" s="203"/>
      <c r="L113" s="281" t="s">
        <v>305</v>
      </c>
      <c r="M113" s="204"/>
      <c r="N113" s="231" t="s">
        <v>120</v>
      </c>
      <c r="O113" s="232"/>
      <c r="P113" s="232"/>
      <c r="Q113" s="232"/>
      <c r="R113" s="232"/>
      <c r="S113" s="232"/>
      <c r="T113" s="233"/>
      <c r="U113" s="204"/>
      <c r="V113" s="204"/>
      <c r="W113" s="205"/>
    </row>
    <row r="114" spans="1:23" ht="2.1" customHeight="1" x14ac:dyDescent="0.2">
      <c r="A114" s="240"/>
      <c r="B114" s="118"/>
      <c r="C114" s="118"/>
      <c r="D114" s="118"/>
      <c r="E114" s="118"/>
      <c r="F114" s="118"/>
      <c r="G114" s="118"/>
      <c r="J114" s="118"/>
      <c r="K114" s="249"/>
      <c r="L114" s="250"/>
      <c r="M114" s="250"/>
      <c r="N114" s="250"/>
      <c r="O114" s="250"/>
      <c r="P114" s="250"/>
      <c r="Q114" s="250"/>
      <c r="R114" s="250"/>
      <c r="S114" s="250"/>
      <c r="T114" s="250"/>
      <c r="U114" s="250"/>
      <c r="V114" s="250"/>
      <c r="W114" s="251"/>
    </row>
    <row r="115" spans="1:23" ht="5.0999999999999996" customHeight="1" x14ac:dyDescent="0.2">
      <c r="K115" s="265"/>
      <c r="L115" s="266"/>
      <c r="M115" s="267"/>
      <c r="N115" s="267"/>
      <c r="O115" s="267"/>
      <c r="P115" s="267"/>
      <c r="Q115" s="267"/>
      <c r="R115" s="267"/>
      <c r="S115" s="267"/>
      <c r="T115" s="267"/>
      <c r="U115" s="267"/>
      <c r="V115" s="267"/>
      <c r="W115" s="268"/>
    </row>
    <row r="116" spans="1:23" ht="15" customHeight="1" x14ac:dyDescent="0.2">
      <c r="A116" s="240"/>
      <c r="B116" s="118"/>
      <c r="C116" s="118"/>
      <c r="D116" s="118"/>
      <c r="E116" s="118"/>
      <c r="F116" s="118"/>
      <c r="G116" s="118"/>
      <c r="J116" s="118"/>
      <c r="K116" s="23"/>
      <c r="L116" s="235" t="s">
        <v>214</v>
      </c>
      <c r="M116" s="22"/>
      <c r="N116" s="323" t="str">
        <f>C13</f>
        <v/>
      </c>
      <c r="O116" s="22"/>
      <c r="P116" s="323" t="str">
        <f>D13</f>
        <v/>
      </c>
      <c r="Q116" s="22"/>
      <c r="R116" s="323" t="str">
        <f>E13</f>
        <v/>
      </c>
      <c r="S116" s="22"/>
      <c r="T116" s="323" t="str">
        <f>F13</f>
        <v/>
      </c>
      <c r="U116" s="22"/>
      <c r="V116" s="323" t="str">
        <f>G13</f>
        <v/>
      </c>
      <c r="W116" s="143"/>
    </row>
    <row r="117" spans="1:23" ht="15" customHeight="1" x14ac:dyDescent="0.2">
      <c r="A117" s="240"/>
      <c r="B117" s="118"/>
      <c r="C117" s="118"/>
      <c r="D117" s="118"/>
      <c r="E117" s="118"/>
      <c r="F117" s="118"/>
      <c r="G117" s="118"/>
      <c r="J117" s="118"/>
      <c r="K117" s="23"/>
      <c r="L117" s="235" t="s">
        <v>64</v>
      </c>
      <c r="M117" s="22"/>
      <c r="N117" s="323" t="str">
        <f>C14</f>
        <v/>
      </c>
      <c r="O117" s="22"/>
      <c r="P117" s="323" t="str">
        <f>D14</f>
        <v/>
      </c>
      <c r="Q117" s="22"/>
      <c r="R117" s="323" t="str">
        <f>E14</f>
        <v/>
      </c>
      <c r="S117" s="22"/>
      <c r="T117" s="323" t="str">
        <f>F14</f>
        <v/>
      </c>
      <c r="U117" s="22"/>
      <c r="V117" s="323" t="str">
        <f>G14</f>
        <v/>
      </c>
      <c r="W117" s="143"/>
    </row>
    <row r="118" spans="1:23" ht="2.4500000000000002" customHeight="1" x14ac:dyDescent="0.2">
      <c r="K118" s="283"/>
      <c r="L118" s="294"/>
      <c r="M118" s="294"/>
      <c r="N118" s="294"/>
      <c r="O118" s="294"/>
      <c r="P118" s="294"/>
      <c r="Q118" s="294"/>
      <c r="R118" s="294"/>
      <c r="S118" s="294"/>
      <c r="T118" s="294"/>
      <c r="U118" s="294"/>
      <c r="V118" s="294"/>
      <c r="W118" s="285"/>
    </row>
    <row r="119" spans="1:23" ht="2.4500000000000002" customHeight="1" x14ac:dyDescent="0.2">
      <c r="K119" s="283"/>
      <c r="L119" s="295"/>
      <c r="M119" s="295"/>
      <c r="N119" s="295"/>
      <c r="O119" s="295"/>
      <c r="P119" s="295"/>
      <c r="Q119" s="295"/>
      <c r="R119" s="295"/>
      <c r="S119" s="295"/>
      <c r="T119" s="295"/>
      <c r="U119" s="295"/>
      <c r="V119" s="295"/>
      <c r="W119" s="285"/>
    </row>
    <row r="120" spans="1:23" ht="15" customHeight="1" x14ac:dyDescent="0.2">
      <c r="A120" s="240"/>
      <c r="B120" s="118"/>
      <c r="C120" s="118"/>
      <c r="D120" s="118"/>
      <c r="E120" s="118"/>
      <c r="F120" s="118"/>
      <c r="G120" s="118"/>
      <c r="J120" s="118"/>
      <c r="K120" s="23"/>
      <c r="L120" s="213" t="s">
        <v>155</v>
      </c>
      <c r="M120" s="22"/>
      <c r="N120" s="209" t="str">
        <f>C74</f>
        <v/>
      </c>
      <c r="O120" s="22"/>
      <c r="P120" s="209" t="str">
        <f>D74</f>
        <v/>
      </c>
      <c r="Q120" s="22"/>
      <c r="R120" s="209" t="str">
        <f>E74</f>
        <v/>
      </c>
      <c r="S120" s="22"/>
      <c r="T120" s="209" t="str">
        <f>F74</f>
        <v/>
      </c>
      <c r="U120" s="22"/>
      <c r="V120" s="209" t="str">
        <f>G74</f>
        <v/>
      </c>
      <c r="W120" s="143"/>
    </row>
    <row r="121" spans="1:23" ht="15" customHeight="1" x14ac:dyDescent="0.2">
      <c r="A121" s="240"/>
      <c r="B121" s="118"/>
      <c r="C121" s="118"/>
      <c r="D121" s="118"/>
      <c r="E121" s="118"/>
      <c r="F121" s="118"/>
      <c r="G121" s="118"/>
      <c r="J121" s="118"/>
      <c r="K121" s="23"/>
      <c r="L121" s="235" t="s">
        <v>74</v>
      </c>
      <c r="M121" s="22"/>
      <c r="N121" s="331" t="str">
        <f>C72</f>
        <v/>
      </c>
      <c r="O121" s="22"/>
      <c r="P121" s="331" t="str">
        <f>D72</f>
        <v/>
      </c>
      <c r="Q121" s="22"/>
      <c r="R121" s="331" t="str">
        <f>E72</f>
        <v/>
      </c>
      <c r="S121" s="22"/>
      <c r="T121" s="331" t="str">
        <f>F72</f>
        <v/>
      </c>
      <c r="U121" s="22"/>
      <c r="V121" s="331" t="str">
        <f>G72</f>
        <v/>
      </c>
      <c r="W121" s="143"/>
    </row>
    <row r="122" spans="1:23" ht="15" customHeight="1" x14ac:dyDescent="0.2">
      <c r="A122" s="240"/>
      <c r="B122" s="118"/>
      <c r="C122" s="118"/>
      <c r="D122" s="118"/>
      <c r="E122" s="118"/>
      <c r="F122" s="118"/>
      <c r="G122" s="118"/>
      <c r="J122" s="118"/>
      <c r="K122" s="23"/>
      <c r="L122" s="20" t="s">
        <v>315</v>
      </c>
      <c r="M122" s="22"/>
      <c r="N122" s="326" t="str">
        <f>C75</f>
        <v/>
      </c>
      <c r="O122" s="22"/>
      <c r="P122" s="326" t="str">
        <f>D75</f>
        <v/>
      </c>
      <c r="Q122" s="22"/>
      <c r="R122" s="326" t="str">
        <f>E75</f>
        <v/>
      </c>
      <c r="S122" s="22"/>
      <c r="T122" s="326" t="str">
        <f>F75</f>
        <v/>
      </c>
      <c r="U122" s="22"/>
      <c r="V122" s="326" t="str">
        <f>G75</f>
        <v/>
      </c>
      <c r="W122" s="143"/>
    </row>
    <row r="123" spans="1:23" ht="15" customHeight="1" x14ac:dyDescent="0.2">
      <c r="A123" s="240"/>
      <c r="B123" s="118"/>
      <c r="C123" s="118"/>
      <c r="D123" s="118"/>
      <c r="E123" s="118"/>
      <c r="F123" s="118"/>
      <c r="G123" s="118"/>
      <c r="J123" s="118"/>
      <c r="K123" s="23"/>
      <c r="L123" s="20" t="s">
        <v>316</v>
      </c>
      <c r="M123" s="22"/>
      <c r="N123" s="323" t="str">
        <f>C57</f>
        <v/>
      </c>
      <c r="O123" s="22"/>
      <c r="P123" s="323" t="str">
        <f>D57</f>
        <v/>
      </c>
      <c r="Q123" s="22"/>
      <c r="R123" s="323" t="str">
        <f>E57</f>
        <v/>
      </c>
      <c r="S123" s="22"/>
      <c r="T123" s="323" t="str">
        <f>F57</f>
        <v/>
      </c>
      <c r="U123" s="22"/>
      <c r="V123" s="323" t="str">
        <f>G57</f>
        <v/>
      </c>
      <c r="W123" s="143"/>
    </row>
    <row r="124" spans="1:23" ht="15" customHeight="1" x14ac:dyDescent="0.2">
      <c r="A124" s="240"/>
      <c r="B124" s="118"/>
      <c r="C124" s="118"/>
      <c r="D124" s="118"/>
      <c r="E124" s="118"/>
      <c r="F124" s="118"/>
      <c r="G124" s="118"/>
      <c r="J124" s="118"/>
      <c r="K124" s="23"/>
      <c r="L124" s="20" t="s">
        <v>302</v>
      </c>
      <c r="M124" s="22"/>
      <c r="N124" s="323" t="str">
        <f>C68</f>
        <v/>
      </c>
      <c r="O124" s="22"/>
      <c r="P124" s="323" t="str">
        <f>D68</f>
        <v/>
      </c>
      <c r="Q124" s="22"/>
      <c r="R124" s="323" t="str">
        <f>E68</f>
        <v/>
      </c>
      <c r="S124" s="22"/>
      <c r="T124" s="323" t="str">
        <f>F68</f>
        <v/>
      </c>
      <c r="U124" s="22"/>
      <c r="V124" s="323" t="str">
        <f>G68</f>
        <v/>
      </c>
      <c r="W124" s="143"/>
    </row>
    <row r="125" spans="1:23" ht="15" customHeight="1" x14ac:dyDescent="0.2">
      <c r="A125" s="240"/>
      <c r="B125" s="118"/>
      <c r="C125" s="118"/>
      <c r="D125" s="118"/>
      <c r="E125" s="118"/>
      <c r="F125" s="118"/>
      <c r="G125" s="118"/>
      <c r="J125" s="118"/>
      <c r="K125" s="23"/>
      <c r="L125" s="20" t="s">
        <v>71</v>
      </c>
      <c r="M125" s="22"/>
      <c r="N125" s="328" t="str">
        <f>C66</f>
        <v/>
      </c>
      <c r="O125" s="22"/>
      <c r="P125" s="328" t="str">
        <f>D66</f>
        <v/>
      </c>
      <c r="Q125" s="22"/>
      <c r="R125" s="328" t="str">
        <f>E66</f>
        <v/>
      </c>
      <c r="S125" s="22"/>
      <c r="T125" s="328" t="str">
        <f>F66</f>
        <v/>
      </c>
      <c r="U125" s="22"/>
      <c r="V125" s="328" t="str">
        <f>G66</f>
        <v/>
      </c>
      <c r="W125" s="143"/>
    </row>
    <row r="126" spans="1:23" ht="2.4500000000000002" customHeight="1" x14ac:dyDescent="0.2">
      <c r="K126" s="283"/>
      <c r="L126" s="294"/>
      <c r="M126" s="294"/>
      <c r="N126" s="294"/>
      <c r="O126" s="294"/>
      <c r="P126" s="294"/>
      <c r="Q126" s="294"/>
      <c r="R126" s="294"/>
      <c r="S126" s="294"/>
      <c r="T126" s="294"/>
      <c r="U126" s="294"/>
      <c r="V126" s="294"/>
      <c r="W126" s="285"/>
    </row>
    <row r="127" spans="1:23" ht="2.4500000000000002" customHeight="1" x14ac:dyDescent="0.2">
      <c r="K127" s="283"/>
      <c r="L127" s="295"/>
      <c r="M127" s="295"/>
      <c r="N127" s="295"/>
      <c r="O127" s="295"/>
      <c r="P127" s="295"/>
      <c r="Q127" s="295"/>
      <c r="R127" s="295"/>
      <c r="S127" s="295"/>
      <c r="T127" s="295"/>
      <c r="U127" s="295"/>
      <c r="V127" s="295"/>
      <c r="W127" s="285"/>
    </row>
    <row r="128" spans="1:23" ht="15" customHeight="1" x14ac:dyDescent="0.2">
      <c r="A128" s="240"/>
      <c r="B128" s="118"/>
      <c r="C128" s="118"/>
      <c r="D128" s="118"/>
      <c r="E128" s="118"/>
      <c r="F128" s="118"/>
      <c r="G128" s="118"/>
      <c r="J128" s="118"/>
      <c r="K128" s="23"/>
      <c r="L128" s="213" t="s">
        <v>72</v>
      </c>
      <c r="M128" s="22"/>
      <c r="N128" s="209" t="str">
        <f>C50</f>
        <v/>
      </c>
      <c r="O128" s="22"/>
      <c r="P128" s="209" t="str">
        <f>D50</f>
        <v/>
      </c>
      <c r="Q128" s="22"/>
      <c r="R128" s="209" t="str">
        <f>E50</f>
        <v/>
      </c>
      <c r="S128" s="22"/>
      <c r="T128" s="209" t="str">
        <f>F50</f>
        <v/>
      </c>
      <c r="U128" s="22"/>
      <c r="V128" s="209" t="str">
        <f>G50</f>
        <v/>
      </c>
      <c r="W128" s="143"/>
    </row>
    <row r="129" spans="1:23" ht="15" customHeight="1" x14ac:dyDescent="0.2">
      <c r="A129" s="240"/>
      <c r="B129" s="118"/>
      <c r="C129" s="118"/>
      <c r="D129" s="118"/>
      <c r="E129" s="118"/>
      <c r="F129" s="118"/>
      <c r="G129" s="118"/>
      <c r="J129" s="118"/>
      <c r="K129" s="23"/>
      <c r="L129" s="235" t="s">
        <v>74</v>
      </c>
      <c r="M129" s="22"/>
      <c r="N129" s="331" t="str">
        <f>C48</f>
        <v/>
      </c>
      <c r="O129" s="22"/>
      <c r="P129" s="331" t="str">
        <f>D48</f>
        <v/>
      </c>
      <c r="Q129" s="22"/>
      <c r="R129" s="331" t="str">
        <f>E48</f>
        <v/>
      </c>
      <c r="S129" s="22"/>
      <c r="T129" s="331" t="str">
        <f>F48</f>
        <v/>
      </c>
      <c r="U129" s="22"/>
      <c r="V129" s="331" t="str">
        <f>G48</f>
        <v/>
      </c>
      <c r="W129" s="143"/>
    </row>
    <row r="130" spans="1:23" ht="15" customHeight="1" x14ac:dyDescent="0.2">
      <c r="A130" s="240"/>
      <c r="B130" s="118"/>
      <c r="C130" s="118"/>
      <c r="D130" s="118"/>
      <c r="E130" s="118"/>
      <c r="F130" s="118"/>
      <c r="G130" s="118"/>
      <c r="J130" s="118"/>
      <c r="K130" s="23"/>
      <c r="L130" s="20" t="s">
        <v>315</v>
      </c>
      <c r="M130" s="22"/>
      <c r="N130" s="326" t="str">
        <f>C51</f>
        <v/>
      </c>
      <c r="O130" s="22"/>
      <c r="P130" s="326" t="str">
        <f>D51</f>
        <v/>
      </c>
      <c r="Q130" s="22"/>
      <c r="R130" s="326" t="str">
        <f>E51</f>
        <v/>
      </c>
      <c r="S130" s="22"/>
      <c r="T130" s="326" t="str">
        <f>F51</f>
        <v/>
      </c>
      <c r="U130" s="22"/>
      <c r="V130" s="326" t="str">
        <f>G51</f>
        <v/>
      </c>
      <c r="W130" s="143"/>
    </row>
    <row r="131" spans="1:23" ht="15" customHeight="1" x14ac:dyDescent="0.2">
      <c r="A131" s="240"/>
      <c r="B131" s="118"/>
      <c r="C131" s="118"/>
      <c r="D131" s="118"/>
      <c r="E131" s="118"/>
      <c r="F131" s="118"/>
      <c r="G131" s="118"/>
      <c r="J131" s="118"/>
      <c r="K131" s="23"/>
      <c r="L131" s="20" t="s">
        <v>316</v>
      </c>
      <c r="M131" s="22"/>
      <c r="N131" s="324" t="str">
        <f>C35</f>
        <v/>
      </c>
      <c r="O131" s="22"/>
      <c r="P131" s="324" t="str">
        <f>D35</f>
        <v/>
      </c>
      <c r="Q131" s="22"/>
      <c r="R131" s="324" t="str">
        <f>E35</f>
        <v/>
      </c>
      <c r="S131" s="22"/>
      <c r="T131" s="324" t="str">
        <f>F35</f>
        <v/>
      </c>
      <c r="U131" s="22"/>
      <c r="V131" s="324" t="str">
        <f>G35</f>
        <v/>
      </c>
      <c r="W131" s="143"/>
    </row>
    <row r="132" spans="1:23" ht="15" customHeight="1" x14ac:dyDescent="0.2">
      <c r="A132" s="240"/>
      <c r="B132" s="118"/>
      <c r="C132" s="118"/>
      <c r="D132" s="118"/>
      <c r="E132" s="118"/>
      <c r="F132" s="118"/>
      <c r="G132" s="118"/>
      <c r="J132" s="118"/>
      <c r="K132" s="23"/>
      <c r="L132" s="20" t="s">
        <v>302</v>
      </c>
      <c r="M132" s="22"/>
      <c r="N132" s="323" t="str">
        <f>C44</f>
        <v/>
      </c>
      <c r="O132" s="22"/>
      <c r="P132" s="323" t="str">
        <f>D44</f>
        <v/>
      </c>
      <c r="Q132" s="22"/>
      <c r="R132" s="323" t="str">
        <f>E44</f>
        <v/>
      </c>
      <c r="S132" s="22"/>
      <c r="T132" s="323" t="str">
        <f>F44</f>
        <v/>
      </c>
      <c r="U132" s="22"/>
      <c r="V132" s="323" t="str">
        <f>G44</f>
        <v/>
      </c>
      <c r="W132" s="143"/>
    </row>
    <row r="133" spans="1:23" ht="15" customHeight="1" x14ac:dyDescent="0.2">
      <c r="A133" s="240"/>
      <c r="B133" s="118"/>
      <c r="C133" s="118"/>
      <c r="D133" s="118"/>
      <c r="E133" s="118"/>
      <c r="F133" s="118"/>
      <c r="G133" s="118"/>
      <c r="J133" s="118"/>
      <c r="K133" s="23"/>
      <c r="L133" s="20" t="s">
        <v>71</v>
      </c>
      <c r="M133" s="22"/>
      <c r="N133" s="328" t="str">
        <f>C42</f>
        <v/>
      </c>
      <c r="O133" s="22"/>
      <c r="P133" s="328" t="str">
        <f>D42</f>
        <v/>
      </c>
      <c r="Q133" s="22"/>
      <c r="R133" s="328" t="str">
        <f>E42</f>
        <v/>
      </c>
      <c r="S133" s="22"/>
      <c r="T133" s="328" t="str">
        <f>F42</f>
        <v/>
      </c>
      <c r="U133" s="22"/>
      <c r="V133" s="328" t="str">
        <f>G42</f>
        <v/>
      </c>
      <c r="W133" s="143"/>
    </row>
    <row r="134" spans="1:23" ht="2.4500000000000002" customHeight="1" x14ac:dyDescent="0.2">
      <c r="K134" s="283"/>
      <c r="L134" s="294"/>
      <c r="M134" s="294"/>
      <c r="N134" s="294"/>
      <c r="O134" s="294"/>
      <c r="P134" s="294"/>
      <c r="Q134" s="294"/>
      <c r="R134" s="294"/>
      <c r="S134" s="294"/>
      <c r="T134" s="294"/>
      <c r="U134" s="294"/>
      <c r="V134" s="294"/>
      <c r="W134" s="285"/>
    </row>
    <row r="135" spans="1:23" ht="2.4500000000000002" customHeight="1" x14ac:dyDescent="0.2">
      <c r="K135" s="283"/>
      <c r="L135" s="295"/>
      <c r="M135" s="295"/>
      <c r="N135" s="295"/>
      <c r="O135" s="295"/>
      <c r="P135" s="295"/>
      <c r="Q135" s="295"/>
      <c r="R135" s="295"/>
      <c r="S135" s="295"/>
      <c r="T135" s="295"/>
      <c r="U135" s="295"/>
      <c r="V135" s="295"/>
      <c r="W135" s="285"/>
    </row>
    <row r="136" spans="1:23" ht="15" customHeight="1" x14ac:dyDescent="0.2">
      <c r="A136" s="240"/>
      <c r="B136" s="118"/>
      <c r="C136" s="118"/>
      <c r="D136" s="118"/>
      <c r="E136" s="118"/>
      <c r="F136" s="118"/>
      <c r="G136" s="118"/>
      <c r="J136" s="118"/>
      <c r="K136" s="23"/>
      <c r="L136" s="213" t="s">
        <v>79</v>
      </c>
      <c r="M136" s="22"/>
      <c r="N136" s="22"/>
      <c r="O136" s="22"/>
      <c r="P136" s="22"/>
      <c r="Q136" s="22"/>
      <c r="R136" s="22"/>
      <c r="S136" s="22"/>
      <c r="T136" s="22"/>
      <c r="U136" s="22"/>
      <c r="V136" s="22"/>
      <c r="W136" s="143"/>
    </row>
    <row r="137" spans="1:23" ht="17.45" customHeight="1" x14ac:dyDescent="0.2">
      <c r="A137" s="240"/>
      <c r="B137" s="118"/>
      <c r="C137" s="118"/>
      <c r="D137" s="118"/>
      <c r="E137" s="118"/>
      <c r="F137" s="118"/>
      <c r="G137" s="118"/>
      <c r="J137" s="118"/>
      <c r="K137" s="23"/>
      <c r="L137" s="150" t="s">
        <v>204</v>
      </c>
      <c r="M137" s="22"/>
      <c r="N137" s="293" t="str">
        <f>C24</f>
        <v/>
      </c>
      <c r="O137" s="22"/>
      <c r="P137" s="293" t="str">
        <f>D24</f>
        <v/>
      </c>
      <c r="Q137" s="22"/>
      <c r="R137" s="293" t="str">
        <f>E24</f>
        <v/>
      </c>
      <c r="S137" s="22"/>
      <c r="T137" s="293" t="str">
        <f>F24</f>
        <v/>
      </c>
      <c r="U137" s="22"/>
      <c r="V137" s="293" t="str">
        <f>G24</f>
        <v/>
      </c>
      <c r="W137" s="143"/>
    </row>
    <row r="138" spans="1:23" ht="15" customHeight="1" x14ac:dyDescent="0.2">
      <c r="A138" s="240"/>
      <c r="B138" s="118"/>
      <c r="C138" s="118"/>
      <c r="D138" s="118"/>
      <c r="E138" s="118"/>
      <c r="F138" s="118"/>
      <c r="G138" s="118"/>
      <c r="J138" s="118"/>
      <c r="K138" s="23"/>
      <c r="L138" s="20" t="s">
        <v>207</v>
      </c>
      <c r="M138" s="22"/>
      <c r="N138" s="327" t="str">
        <f>C21</f>
        <v/>
      </c>
      <c r="O138" s="22"/>
      <c r="P138" s="327" t="str">
        <f>D21</f>
        <v/>
      </c>
      <c r="Q138" s="22"/>
      <c r="R138" s="327" t="str">
        <f>E21</f>
        <v/>
      </c>
      <c r="S138" s="22"/>
      <c r="T138" s="327" t="str">
        <f>F21</f>
        <v/>
      </c>
      <c r="U138" s="22"/>
      <c r="V138" s="327" t="str">
        <f>G21</f>
        <v/>
      </c>
      <c r="W138" s="143"/>
    </row>
    <row r="139" spans="1:23" ht="17.45" customHeight="1" x14ac:dyDescent="0.2">
      <c r="A139" s="240"/>
      <c r="B139" s="118"/>
      <c r="C139" s="118"/>
      <c r="D139" s="118"/>
      <c r="E139" s="118"/>
      <c r="F139" s="118"/>
      <c r="G139" s="118"/>
      <c r="J139" s="118"/>
      <c r="K139" s="23"/>
      <c r="L139" s="150" t="s">
        <v>205</v>
      </c>
      <c r="M139" s="22"/>
      <c r="N139" s="293" t="str">
        <f>C29</f>
        <v/>
      </c>
      <c r="O139" s="22"/>
      <c r="P139" s="293" t="str">
        <f>D29</f>
        <v/>
      </c>
      <c r="Q139" s="22"/>
      <c r="R139" s="293" t="str">
        <f>E29</f>
        <v/>
      </c>
      <c r="S139" s="22"/>
      <c r="T139" s="293" t="str">
        <f>F29</f>
        <v/>
      </c>
      <c r="U139" s="22"/>
      <c r="V139" s="293" t="str">
        <f>G29</f>
        <v/>
      </c>
      <c r="W139" s="143"/>
    </row>
    <row r="140" spans="1:23" ht="15" customHeight="1" x14ac:dyDescent="0.2">
      <c r="A140" s="240"/>
      <c r="B140" s="118"/>
      <c r="C140" s="118"/>
      <c r="D140" s="118"/>
      <c r="E140" s="118"/>
      <c r="F140" s="118"/>
      <c r="G140" s="118"/>
      <c r="J140" s="118"/>
      <c r="K140" s="23"/>
      <c r="L140" s="20" t="s">
        <v>11</v>
      </c>
      <c r="M140" s="22"/>
      <c r="N140" s="327" t="str">
        <f>C26</f>
        <v/>
      </c>
      <c r="O140" s="22"/>
      <c r="P140" s="327" t="str">
        <f>D26</f>
        <v/>
      </c>
      <c r="Q140" s="22"/>
      <c r="R140" s="327" t="str">
        <f>E26</f>
        <v/>
      </c>
      <c r="S140" s="22"/>
      <c r="T140" s="327" t="str">
        <f>F26</f>
        <v/>
      </c>
      <c r="U140" s="22"/>
      <c r="V140" s="327" t="str">
        <f>G26</f>
        <v/>
      </c>
      <c r="W140" s="143"/>
    </row>
    <row r="141" spans="1:23" ht="17.45" customHeight="1" x14ac:dyDescent="0.2">
      <c r="A141" s="240"/>
      <c r="B141" s="118"/>
      <c r="C141" s="118"/>
      <c r="D141" s="118"/>
      <c r="E141" s="118"/>
      <c r="F141" s="118"/>
      <c r="G141" s="118"/>
      <c r="J141" s="118"/>
      <c r="K141" s="23"/>
      <c r="L141" s="150" t="s">
        <v>206</v>
      </c>
      <c r="M141" s="22"/>
      <c r="N141" s="293" t="str">
        <f>C34</f>
        <v/>
      </c>
      <c r="O141" s="22"/>
      <c r="P141" s="293" t="str">
        <f>D34</f>
        <v/>
      </c>
      <c r="Q141" s="22"/>
      <c r="R141" s="293" t="str">
        <f>E34</f>
        <v/>
      </c>
      <c r="S141" s="22"/>
      <c r="T141" s="293" t="str">
        <f>F34</f>
        <v/>
      </c>
      <c r="U141" s="22"/>
      <c r="V141" s="293" t="str">
        <f>G34</f>
        <v/>
      </c>
      <c r="W141" s="143"/>
    </row>
    <row r="142" spans="1:23" ht="15" customHeight="1" x14ac:dyDescent="0.2">
      <c r="A142" s="240"/>
      <c r="B142" s="118"/>
      <c r="C142" s="118"/>
      <c r="D142" s="118"/>
      <c r="E142" s="118"/>
      <c r="F142" s="118"/>
      <c r="G142" s="118"/>
      <c r="J142" s="118"/>
      <c r="K142" s="23"/>
      <c r="L142" s="20" t="s">
        <v>12</v>
      </c>
      <c r="M142" s="22"/>
      <c r="N142" s="327" t="str">
        <f>C31</f>
        <v/>
      </c>
      <c r="O142" s="22"/>
      <c r="P142" s="327" t="str">
        <f>D31</f>
        <v/>
      </c>
      <c r="Q142" s="22"/>
      <c r="R142" s="327" t="str">
        <f>E31</f>
        <v/>
      </c>
      <c r="S142" s="22"/>
      <c r="T142" s="327" t="str">
        <f>F31</f>
        <v/>
      </c>
      <c r="U142" s="22"/>
      <c r="V142" s="327" t="str">
        <f>G31</f>
        <v/>
      </c>
      <c r="W142" s="143"/>
    </row>
    <row r="143" spans="1:23" ht="5.0999999999999996" customHeight="1" thickBot="1" x14ac:dyDescent="0.25">
      <c r="A143" s="240"/>
      <c r="B143" s="118"/>
      <c r="C143" s="118"/>
      <c r="D143" s="118"/>
      <c r="E143" s="118"/>
      <c r="F143" s="118"/>
      <c r="G143" s="118"/>
      <c r="J143" s="118"/>
      <c r="K143" s="24"/>
      <c r="L143" s="25"/>
      <c r="M143" s="25"/>
      <c r="N143" s="25"/>
      <c r="O143" s="25"/>
      <c r="P143" s="25"/>
      <c r="Q143" s="25"/>
      <c r="R143" s="25"/>
      <c r="S143" s="25"/>
      <c r="T143" s="25"/>
      <c r="U143" s="25"/>
      <c r="V143" s="25"/>
      <c r="W143" s="144"/>
    </row>
    <row r="144" spans="1:23" ht="15" customHeight="1" x14ac:dyDescent="0.2">
      <c r="A144" s="240"/>
      <c r="B144" s="118"/>
      <c r="C144" s="118"/>
      <c r="D144" s="118"/>
      <c r="E144" s="118"/>
      <c r="F144" s="118"/>
      <c r="G144" s="118"/>
      <c r="J144" s="118"/>
      <c r="K144" s="309" t="str">
        <f>shtConfigDMSupport!$B$16 &amp; ", " &amp; shtConfigDMSupport!$B$17</f>
        <v>© Excel Works Ltd, 2010-2017</v>
      </c>
      <c r="V144" s="292"/>
      <c r="W144" s="310" t="str">
        <f>"Version " &amp; shtConfigDMSupport!$B$14 &amp; " (" &amp; TEXT(shtConfigDMSupport!$B$15,"d mmm yyyy") &amp; ")"</f>
        <v>Version 4.0b (4 Mar 2017)</v>
      </c>
    </row>
  </sheetData>
  <sheetProtection password="E7E7" sheet="1" objects="1" scenarios="1"/>
  <phoneticPr fontId="2" type="noConversion"/>
  <conditionalFormatting sqref="N121 P121 R121 T121 V121 N129 P129 R129 T129 V129">
    <cfRule type="expression" dxfId="8" priority="1" stopIfTrue="1">
      <formula>LEN(N120)&gt;0</formula>
    </cfRule>
  </conditionalFormatting>
  <dataValidations count="6">
    <dataValidation type="custom" allowBlank="1" showInputMessage="1" showErrorMessage="1" errorTitle="No Data Entry" error="Please enter data in cells with green backround" sqref="O84 N89:V89 U110 N94:V94 N97:V97 N100:V100 N102:V102 N104:V104 N109:V109 O86:O88 O90 O92:O93 O95:O96 O98:O99 O101 O103 O105:O108 N91:V91 Q86:Q88 Q90 Q92:Q93 Q95:Q96 Q98:Q99 Q101 Q103 Q105:Q108 O110 S86:S88 S90 S92:S93 S95:S96 S98:S99 S101 S103 S105:S108 Q110 U86:U88 U90 U92:U93 U95:U96 U98:U99 U101 U103 U105:U108 S110 U84 S84 Q84">
      <formula1>LEN(N84)=0</formula1>
    </dataValidation>
    <dataValidation type="decimal" operator="greaterThanOrEqual" allowBlank="1" showInputMessage="1" showErrorMessage="1" errorTitle="Invalid Entry" error="Please enter a number greater than or equal to zero" sqref="R86 N110 V86 P105:P106 T86 P110 R110 T110 P103 R103 T103 V103 P86 T105:T106 V105:V106 N103 V110 N105:N106 R105:R106 N98:N99 P98:P99 R98:R99 T98:T99 V98:V99 N101 P101 R101 T101 V101 N86">
      <formula1>0</formula1>
    </dataValidation>
    <dataValidation type="decimal" operator="greaterThanOrEqual" allowBlank="1" showInputMessage="1" showErrorMessage="1" errorTitle="Invalid Entry" error="Please enter a percentage greater than or equal to zero (don't enter % sign, i.e. enter 7.5% as 7.5)" sqref="P108 R108 T108 V108 N90 P90 R90 T90 V90 N93 P93 R93 T93 V93 N96 P96 R96 T96 V96 N108">
      <formula1>0</formula1>
    </dataValidation>
    <dataValidation type="whole" operator="greaterThanOrEqual" allowBlank="1" showInputMessage="1" showErrorMessage="1" errorTitle="Invalid Entry" error="Please enter a whole number greater than or equal to zero (no decimals)" sqref="P107 R107 T107 V107 N92 P92 R92 T92 V92 N95 P95 R95 T95 V95 N107">
      <formula1>0</formula1>
    </dataValidation>
    <dataValidation type="decimal" allowBlank="1" showInputMessage="1" showErrorMessage="1" errorTitle="Invalid Entry" error="Please enter a number between zero and fifty" sqref="P87 R87 T87 V87 N87">
      <formula1>0</formula1>
      <formula2>50</formula2>
    </dataValidation>
    <dataValidation type="decimal" allowBlank="1" showInputMessage="1" showErrorMessage="1" errorTitle="Invalid Entry" error="Please enter a number between zero and 600" sqref="N88 P88 R88 T88 V88">
      <formula1>0</formula1>
      <formula2>600</formula2>
    </dataValidation>
  </dataValidations>
  <printOptions horizontalCentered="1"/>
  <pageMargins left="0.31496062992125984" right="0.31496062992125984" top="0.27559055118110237" bottom="0.27559055118110237" header="0.31496062992125984" footer="0.31496062992125984"/>
  <pageSetup paperSize="9" scale="88"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390" r:id="rId4" name="optRepayment">
              <controlPr defaultSize="0" autoFill="0" autoLine="0" autoPict="0">
                <anchor moveWithCells="1">
                  <from>
                    <xdr:col>15</xdr:col>
                    <xdr:colOff>333375</xdr:colOff>
                    <xdr:row>111</xdr:row>
                    <xdr:rowOff>9525</xdr:rowOff>
                  </from>
                  <to>
                    <xdr:col>17</xdr:col>
                    <xdr:colOff>133350</xdr:colOff>
                    <xdr:row>114</xdr:row>
                    <xdr:rowOff>0</xdr:rowOff>
                  </to>
                </anchor>
              </controlPr>
            </control>
          </mc:Choice>
        </mc:AlternateContent>
        <mc:AlternateContent xmlns:mc="http://schemas.openxmlformats.org/markup-compatibility/2006">
          <mc:Choice Requires="x14">
            <control shapeId="9391" r:id="rId5" name="optInterestOnly">
              <controlPr defaultSize="0" autoFill="0" autoLine="0" autoPict="0">
                <anchor moveWithCells="1">
                  <from>
                    <xdr:col>17</xdr:col>
                    <xdr:colOff>400050</xdr:colOff>
                    <xdr:row>111</xdr:row>
                    <xdr:rowOff>9525</xdr:rowOff>
                  </from>
                  <to>
                    <xdr:col>19</xdr:col>
                    <xdr:colOff>200025</xdr:colOff>
                    <xdr:row>114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DealComparatorCalcMain">
    <pageSetUpPr autoPageBreaks="0" fitToPage="1"/>
  </sheetPr>
  <dimension ref="A1:G349"/>
  <sheetViews>
    <sheetView showRowColHeaders="0" zoomScaleNormal="100" workbookViewId="0"/>
  </sheetViews>
  <sheetFormatPr defaultRowHeight="12.75" x14ac:dyDescent="0.2"/>
  <cols>
    <col min="1" max="1" width="2.7109375" style="2" customWidth="1"/>
    <col min="2" max="2" width="55.7109375" customWidth="1"/>
    <col min="3" max="7" width="15.7109375" customWidth="1"/>
  </cols>
  <sheetData>
    <row r="1" spans="1:7" ht="20.100000000000001" customHeight="1" x14ac:dyDescent="0.2">
      <c r="A1"/>
      <c r="B1" s="254" t="s">
        <v>255</v>
      </c>
    </row>
    <row r="2" spans="1:7" x14ac:dyDescent="0.2">
      <c r="A2"/>
    </row>
    <row r="3" spans="1:7" ht="20.100000000000001" customHeight="1" x14ac:dyDescent="0.2">
      <c r="B3" s="156" t="s">
        <v>252</v>
      </c>
      <c r="C3" s="155"/>
      <c r="D3" s="155"/>
      <c r="E3" s="155"/>
      <c r="F3" s="155"/>
      <c r="G3" s="155"/>
    </row>
    <row r="4" spans="1:7" x14ac:dyDescent="0.2">
      <c r="A4" s="93"/>
      <c r="B4" s="93"/>
      <c r="C4" s="94"/>
      <c r="D4" s="94"/>
      <c r="E4" s="94"/>
      <c r="F4" s="94"/>
      <c r="G4" s="94"/>
    </row>
    <row r="5" spans="1:7" ht="13.5" thickBot="1" x14ac:dyDescent="0.25">
      <c r="A5" s="93"/>
      <c r="B5" s="3" t="s">
        <v>37</v>
      </c>
      <c r="C5" s="94"/>
      <c r="D5" s="94"/>
      <c r="E5" s="94"/>
      <c r="F5" s="94"/>
      <c r="G5" s="94"/>
    </row>
    <row r="6" spans="1:7" x14ac:dyDescent="0.2">
      <c r="A6" s="93"/>
      <c r="B6" s="26" t="s">
        <v>33</v>
      </c>
      <c r="C6" s="27" t="s">
        <v>275</v>
      </c>
      <c r="D6" s="27" t="s">
        <v>276</v>
      </c>
      <c r="E6" s="27" t="s">
        <v>277</v>
      </c>
      <c r="F6" s="27" t="s">
        <v>278</v>
      </c>
      <c r="G6" s="28" t="s">
        <v>279</v>
      </c>
    </row>
    <row r="7" spans="1:7" x14ac:dyDescent="0.2">
      <c r="A7" s="93"/>
      <c r="B7" s="29" t="s">
        <v>51</v>
      </c>
      <c r="C7" s="30" t="b">
        <f>LEN(TRIM('Deal Comparator'!$N$86))=0</f>
        <v>1</v>
      </c>
      <c r="D7" s="30" t="b">
        <f>LEN(TRIM('Deal Comparator'!$P$86))=0</f>
        <v>1</v>
      </c>
      <c r="E7" s="30" t="b">
        <f>LEN(TRIM('Deal Comparator'!$R$86))=0</f>
        <v>1</v>
      </c>
      <c r="F7" s="30" t="b">
        <f>LEN(TRIM('Deal Comparator'!$T$86))=0</f>
        <v>1</v>
      </c>
      <c r="G7" s="31" t="b">
        <f>LEN(TRIM('Deal Comparator'!$V$86))=0</f>
        <v>1</v>
      </c>
    </row>
    <row r="8" spans="1:7" x14ac:dyDescent="0.2">
      <c r="A8" s="93"/>
      <c r="B8" s="32" t="s">
        <v>218</v>
      </c>
      <c r="C8" s="30" t="b">
        <f>LEN(TRIM('Deal Comparator'!$N$87))=0</f>
        <v>1</v>
      </c>
      <c r="D8" s="30" t="b">
        <f>LEN(TRIM('Deal Comparator'!$P$87))=0</f>
        <v>1</v>
      </c>
      <c r="E8" s="30" t="b">
        <f>LEN(TRIM('Deal Comparator'!$R$87))=0</f>
        <v>1</v>
      </c>
      <c r="F8" s="30" t="b">
        <f>LEN(TRIM('Deal Comparator'!$T$87))=0</f>
        <v>1</v>
      </c>
      <c r="G8" s="31" t="b">
        <f>LEN(TRIM('Deal Comparator'!$V$87))=0</f>
        <v>1</v>
      </c>
    </row>
    <row r="9" spans="1:7" x14ac:dyDescent="0.2">
      <c r="A9" s="93"/>
      <c r="B9" s="32" t="s">
        <v>219</v>
      </c>
      <c r="C9" s="30" t="b">
        <f>LEN(TRIM('Deal Comparator'!$N$88))=0</f>
        <v>1</v>
      </c>
      <c r="D9" s="30" t="b">
        <f>LEN(TRIM('Deal Comparator'!$P$88))=0</f>
        <v>1</v>
      </c>
      <c r="E9" s="30" t="b">
        <f>LEN(TRIM('Deal Comparator'!$R$88))=0</f>
        <v>1</v>
      </c>
      <c r="F9" s="30" t="b">
        <f>LEN(TRIM('Deal Comparator'!$T$88))=0</f>
        <v>1</v>
      </c>
      <c r="G9" s="31" t="b">
        <f>LEN(TRIM('Deal Comparator'!$V$88))=0</f>
        <v>1</v>
      </c>
    </row>
    <row r="10" spans="1:7" x14ac:dyDescent="0.2">
      <c r="A10" s="93"/>
      <c r="B10" s="32" t="s">
        <v>35</v>
      </c>
      <c r="C10" s="30" t="b">
        <f>LEN(TRIM('Deal Comparator'!$N$90))=0</f>
        <v>1</v>
      </c>
      <c r="D10" s="30" t="b">
        <f>LEN(TRIM('Deal Comparator'!$P$90))=0</f>
        <v>1</v>
      </c>
      <c r="E10" s="30" t="b">
        <f>LEN(TRIM('Deal Comparator'!$R$90))=0</f>
        <v>1</v>
      </c>
      <c r="F10" s="30" t="b">
        <f>LEN(TRIM('Deal Comparator'!$T$90))=0</f>
        <v>1</v>
      </c>
      <c r="G10" s="31" t="b">
        <f>LEN(TRIM('Deal Comparator'!$V$90))=0</f>
        <v>1</v>
      </c>
    </row>
    <row r="11" spans="1:7" x14ac:dyDescent="0.2">
      <c r="A11" s="93"/>
      <c r="B11" s="32" t="s">
        <v>30</v>
      </c>
      <c r="C11" s="30" t="b">
        <f>LEN(TRIM('Deal Comparator'!$N$92))=0</f>
        <v>1</v>
      </c>
      <c r="D11" s="30" t="b">
        <f>LEN(TRIM('Deal Comparator'!$P$92))=0</f>
        <v>1</v>
      </c>
      <c r="E11" s="30" t="b">
        <f>LEN(TRIM('Deal Comparator'!$R$92))=0</f>
        <v>1</v>
      </c>
      <c r="F11" s="30" t="b">
        <f>LEN(TRIM('Deal Comparator'!$T$92))=0</f>
        <v>1</v>
      </c>
      <c r="G11" s="31" t="b">
        <f>LEN(TRIM('Deal Comparator'!$V$92))=0</f>
        <v>1</v>
      </c>
    </row>
    <row r="12" spans="1:7" x14ac:dyDescent="0.2">
      <c r="A12" s="93"/>
      <c r="B12" s="32" t="s">
        <v>3</v>
      </c>
      <c r="C12" s="30" t="b">
        <f>LEN(TRIM('Deal Comparator'!$N$93))=0</f>
        <v>1</v>
      </c>
      <c r="D12" s="30" t="b">
        <f>LEN(TRIM('Deal Comparator'!$P$93))=0</f>
        <v>1</v>
      </c>
      <c r="E12" s="30" t="b">
        <f>LEN(TRIM('Deal Comparator'!$R$93))=0</f>
        <v>1</v>
      </c>
      <c r="F12" s="30" t="b">
        <f>LEN(TRIM('Deal Comparator'!$T$93))=0</f>
        <v>1</v>
      </c>
      <c r="G12" s="31" t="b">
        <f>LEN(TRIM('Deal Comparator'!$V$93))=0</f>
        <v>1</v>
      </c>
    </row>
    <row r="13" spans="1:7" x14ac:dyDescent="0.2">
      <c r="A13" s="93"/>
      <c r="B13" s="32" t="s">
        <v>31</v>
      </c>
      <c r="C13" s="30" t="b">
        <f>LEN(TRIM('Deal Comparator'!$N$95))=0</f>
        <v>1</v>
      </c>
      <c r="D13" s="30" t="b">
        <f>LEN(TRIM('Deal Comparator'!$P$95))=0</f>
        <v>1</v>
      </c>
      <c r="E13" s="30" t="b">
        <f>LEN(TRIM('Deal Comparator'!$R$95))=0</f>
        <v>1</v>
      </c>
      <c r="F13" s="30" t="b">
        <f>LEN(TRIM('Deal Comparator'!$T$95))=0</f>
        <v>1</v>
      </c>
      <c r="G13" s="31" t="b">
        <f>LEN(TRIM('Deal Comparator'!$V$95))=0</f>
        <v>1</v>
      </c>
    </row>
    <row r="14" spans="1:7" x14ac:dyDescent="0.2">
      <c r="A14" s="93"/>
      <c r="B14" s="32" t="s">
        <v>3</v>
      </c>
      <c r="C14" s="30" t="b">
        <f>LEN(TRIM('Deal Comparator'!$N$96))=0</f>
        <v>1</v>
      </c>
      <c r="D14" s="30" t="b">
        <f>LEN(TRIM('Deal Comparator'!$P$96))=0</f>
        <v>1</v>
      </c>
      <c r="E14" s="30" t="b">
        <f>LEN(TRIM('Deal Comparator'!$R$96))=0</f>
        <v>1</v>
      </c>
      <c r="F14" s="30" t="b">
        <f>LEN(TRIM('Deal Comparator'!$T$96))=0</f>
        <v>1</v>
      </c>
      <c r="G14" s="31" t="b">
        <f>LEN(TRIM('Deal Comparator'!$V$96))=0</f>
        <v>1</v>
      </c>
    </row>
    <row r="15" spans="1:7" x14ac:dyDescent="0.2">
      <c r="A15" s="93"/>
      <c r="B15" s="32" t="s">
        <v>57</v>
      </c>
      <c r="C15" s="30" t="b">
        <f>LEN(TRIM('Deal Comparator'!$N$98))=0</f>
        <v>1</v>
      </c>
      <c r="D15" s="30" t="b">
        <f>LEN(TRIM('Deal Comparator'!$P$98))=0</f>
        <v>1</v>
      </c>
      <c r="E15" s="30" t="b">
        <f>LEN(TRIM('Deal Comparator'!$R$98))=0</f>
        <v>1</v>
      </c>
      <c r="F15" s="30" t="b">
        <f>LEN(TRIM('Deal Comparator'!$T$98))=0</f>
        <v>1</v>
      </c>
      <c r="G15" s="31" t="b">
        <f>LEN(TRIM('Deal Comparator'!$V$98))=0</f>
        <v>1</v>
      </c>
    </row>
    <row r="16" spans="1:7" x14ac:dyDescent="0.2">
      <c r="A16" s="93"/>
      <c r="B16" s="32" t="s">
        <v>58</v>
      </c>
      <c r="C16" s="30" t="b">
        <f>LEN(TRIM('Deal Comparator'!$N$99))=0</f>
        <v>1</v>
      </c>
      <c r="D16" s="30" t="b">
        <f>LEN(TRIM('Deal Comparator'!$P$99))=0</f>
        <v>1</v>
      </c>
      <c r="E16" s="30" t="b">
        <f>LEN(TRIM('Deal Comparator'!$R$99))=0</f>
        <v>1</v>
      </c>
      <c r="F16" s="30" t="b">
        <f>LEN(TRIM('Deal Comparator'!$T$99))=0</f>
        <v>1</v>
      </c>
      <c r="G16" s="31" t="b">
        <f>LEN(TRIM('Deal Comparator'!$V$99))=0</f>
        <v>1</v>
      </c>
    </row>
    <row r="17" spans="1:7" x14ac:dyDescent="0.2">
      <c r="A17" s="93"/>
      <c r="B17" s="32" t="s">
        <v>60</v>
      </c>
      <c r="C17" s="30" t="b">
        <f>LEN(TRIM('Deal Comparator'!$N$103))=0</f>
        <v>1</v>
      </c>
      <c r="D17" s="30" t="b">
        <f>LEN(TRIM('Deal Comparator'!$P$103))=0</f>
        <v>1</v>
      </c>
      <c r="E17" s="30" t="b">
        <f>LEN(TRIM('Deal Comparator'!$R$103))=0</f>
        <v>1</v>
      </c>
      <c r="F17" s="30" t="b">
        <f>LEN(TRIM('Deal Comparator'!$T$103))=0</f>
        <v>1</v>
      </c>
      <c r="G17" s="31" t="b">
        <f>LEN(TRIM('Deal Comparator'!$V$103))=0</f>
        <v>1</v>
      </c>
    </row>
    <row r="18" spans="1:7" x14ac:dyDescent="0.2">
      <c r="A18" s="93"/>
      <c r="B18" s="32" t="s">
        <v>59</v>
      </c>
      <c r="C18" s="30" t="b">
        <f>LEN(TRIM('Deal Comparator'!$N$101))=0</f>
        <v>1</v>
      </c>
      <c r="D18" s="30" t="b">
        <f>LEN(TRIM('Deal Comparator'!$P$101))=0</f>
        <v>1</v>
      </c>
      <c r="E18" s="30" t="b">
        <f>LEN(TRIM('Deal Comparator'!$R$101))=0</f>
        <v>1</v>
      </c>
      <c r="F18" s="30" t="b">
        <f>LEN(TRIM('Deal Comparator'!$T$101))=0</f>
        <v>1</v>
      </c>
      <c r="G18" s="31" t="b">
        <f>LEN(TRIM('Deal Comparator'!$V$101))=0</f>
        <v>1</v>
      </c>
    </row>
    <row r="19" spans="1:7" x14ac:dyDescent="0.2">
      <c r="A19" s="93"/>
      <c r="B19" s="32" t="s">
        <v>36</v>
      </c>
      <c r="C19" s="30" t="b">
        <f>LEN(TRIM('Deal Comparator'!$N$105))=0</f>
        <v>1</v>
      </c>
      <c r="D19" s="30" t="b">
        <f>LEN(TRIM('Deal Comparator'!$P$105))=0</f>
        <v>1</v>
      </c>
      <c r="E19" s="30" t="b">
        <f>LEN(TRIM('Deal Comparator'!$R$105))=0</f>
        <v>1</v>
      </c>
      <c r="F19" s="30" t="b">
        <f>LEN(TRIM('Deal Comparator'!$T$105))=0</f>
        <v>1</v>
      </c>
      <c r="G19" s="31" t="b">
        <f>LEN(TRIM('Deal Comparator'!$V$105))=0</f>
        <v>1</v>
      </c>
    </row>
    <row r="20" spans="1:7" x14ac:dyDescent="0.2">
      <c r="A20" s="93"/>
      <c r="B20" s="32" t="s">
        <v>76</v>
      </c>
      <c r="C20" s="30" t="b">
        <f>LEN(TRIM('Deal Comparator'!$N$106))=0</f>
        <v>1</v>
      </c>
      <c r="D20" s="30" t="b">
        <f>LEN(TRIM('Deal Comparator'!$P$106))=0</f>
        <v>1</v>
      </c>
      <c r="E20" s="30" t="b">
        <f>LEN(TRIM('Deal Comparator'!$R$106))=0</f>
        <v>1</v>
      </c>
      <c r="F20" s="30" t="b">
        <f>LEN(TRIM('Deal Comparator'!$T$106))=0</f>
        <v>1</v>
      </c>
      <c r="G20" s="31" t="b">
        <f>LEN(TRIM('Deal Comparator'!$V$106))=0</f>
        <v>1</v>
      </c>
    </row>
    <row r="21" spans="1:7" x14ac:dyDescent="0.2">
      <c r="A21" s="93"/>
      <c r="B21" s="32" t="s">
        <v>54</v>
      </c>
      <c r="C21" s="30" t="b">
        <f>LEN(TRIM('Deal Comparator'!$N$107))=0</f>
        <v>1</v>
      </c>
      <c r="D21" s="30" t="b">
        <f>LEN(TRIM('Deal Comparator'!$P$107))=0</f>
        <v>1</v>
      </c>
      <c r="E21" s="30" t="b">
        <f>LEN(TRIM('Deal Comparator'!$R$107))=0</f>
        <v>1</v>
      </c>
      <c r="F21" s="30" t="b">
        <f>LEN(TRIM('Deal Comparator'!$T$107))=0</f>
        <v>1</v>
      </c>
      <c r="G21" s="31" t="b">
        <f>LEN(TRIM('Deal Comparator'!$V$107))=0</f>
        <v>1</v>
      </c>
    </row>
    <row r="22" spans="1:7" x14ac:dyDescent="0.2">
      <c r="A22" s="93"/>
      <c r="B22" s="32" t="s">
        <v>32</v>
      </c>
      <c r="C22" s="30" t="b">
        <f>LEN(TRIM('Deal Comparator'!$N$108))=0</f>
        <v>1</v>
      </c>
      <c r="D22" s="30" t="b">
        <f>LEN(TRIM('Deal Comparator'!$P$108))=0</f>
        <v>1</v>
      </c>
      <c r="E22" s="30" t="b">
        <f>LEN(TRIM('Deal Comparator'!$R$108))=0</f>
        <v>1</v>
      </c>
      <c r="F22" s="30" t="b">
        <f>LEN(TRIM('Deal Comparator'!$T$108))=0</f>
        <v>1</v>
      </c>
      <c r="G22" s="31" t="b">
        <f>LEN(TRIM('Deal Comparator'!$V$108))=0</f>
        <v>1</v>
      </c>
    </row>
    <row r="23" spans="1:7" ht="13.5" thickBot="1" x14ac:dyDescent="0.25">
      <c r="A23" s="93"/>
      <c r="B23" s="33" t="s">
        <v>75</v>
      </c>
      <c r="C23" s="34" t="b">
        <f>LEN(TRIM('Deal Comparator'!$N$110))=0</f>
        <v>1</v>
      </c>
      <c r="D23" s="34" t="b">
        <f>LEN(TRIM('Deal Comparator'!$P$110))=0</f>
        <v>1</v>
      </c>
      <c r="E23" s="34" t="b">
        <f>LEN(TRIM('Deal Comparator'!$R$110))=0</f>
        <v>1</v>
      </c>
      <c r="F23" s="34" t="b">
        <f>LEN(TRIM('Deal Comparator'!$T$110))=0</f>
        <v>1</v>
      </c>
      <c r="G23" s="35" t="b">
        <f>LEN(TRIM('Deal Comparator'!$V$110))=0</f>
        <v>1</v>
      </c>
    </row>
    <row r="24" spans="1:7" x14ac:dyDescent="0.2">
      <c r="A24" s="93"/>
      <c r="B24" s="94"/>
      <c r="C24" s="94"/>
      <c r="D24" s="94"/>
      <c r="E24" s="94"/>
      <c r="F24" s="94"/>
      <c r="G24" s="94"/>
    </row>
    <row r="25" spans="1:7" ht="13.5" thickBot="1" x14ac:dyDescent="0.25">
      <c r="A25" s="93"/>
      <c r="B25" s="3" t="s">
        <v>38</v>
      </c>
      <c r="C25" s="94"/>
      <c r="D25" s="94"/>
      <c r="E25" s="94"/>
      <c r="F25" s="94"/>
      <c r="G25" s="94"/>
    </row>
    <row r="26" spans="1:7" x14ac:dyDescent="0.2">
      <c r="A26" s="93"/>
      <c r="B26" s="26" t="s">
        <v>33</v>
      </c>
      <c r="C26" s="27" t="s">
        <v>275</v>
      </c>
      <c r="D26" s="27" t="s">
        <v>276</v>
      </c>
      <c r="E26" s="27" t="s">
        <v>277</v>
      </c>
      <c r="F26" s="27" t="s">
        <v>278</v>
      </c>
      <c r="G26" s="28" t="s">
        <v>279</v>
      </c>
    </row>
    <row r="27" spans="1:7" x14ac:dyDescent="0.2">
      <c r="A27" s="93"/>
      <c r="B27" s="29" t="s">
        <v>51</v>
      </c>
      <c r="C27" s="36">
        <f>IF(C7,0,'Deal Comparator'!$N$86)</f>
        <v>0</v>
      </c>
      <c r="D27" s="36">
        <f>IF(D7,0,'Deal Comparator'!$P$86)</f>
        <v>0</v>
      </c>
      <c r="E27" s="36">
        <f>IF(E7,0,'Deal Comparator'!$R$86)</f>
        <v>0</v>
      </c>
      <c r="F27" s="36">
        <f>IF(F7,0,'Deal Comparator'!$T$86)</f>
        <v>0</v>
      </c>
      <c r="G27" s="37">
        <f>IF(G7,0,'Deal Comparator'!$V$86)</f>
        <v>0</v>
      </c>
    </row>
    <row r="28" spans="1:7" x14ac:dyDescent="0.2">
      <c r="A28" s="93"/>
      <c r="B28" s="32" t="s">
        <v>220</v>
      </c>
      <c r="C28" s="36">
        <f>IF(C8,0,'Deal Comparator'!$N$87)</f>
        <v>0</v>
      </c>
      <c r="D28" s="36">
        <f>IF(D8,0,'Deal Comparator'!$P$87)</f>
        <v>0</v>
      </c>
      <c r="E28" s="36">
        <f>IF(E8,0,'Deal Comparator'!$R$87)</f>
        <v>0</v>
      </c>
      <c r="F28" s="36">
        <f>IF(F8,0,'Deal Comparator'!$T$87)</f>
        <v>0</v>
      </c>
      <c r="G28" s="37">
        <f>IF(G8,0,'Deal Comparator'!$V$87)</f>
        <v>0</v>
      </c>
    </row>
    <row r="29" spans="1:7" x14ac:dyDescent="0.2">
      <c r="A29" s="93"/>
      <c r="B29" s="32" t="s">
        <v>222</v>
      </c>
      <c r="C29" s="36">
        <f>IF(C9,0,'Deal Comparator'!$N$88)</f>
        <v>0</v>
      </c>
      <c r="D29" s="36">
        <f>IF(D9,0,'Deal Comparator'!$P$88)</f>
        <v>0</v>
      </c>
      <c r="E29" s="36">
        <f>IF(E9,0,'Deal Comparator'!$R$88)</f>
        <v>0</v>
      </c>
      <c r="F29" s="36">
        <f>IF(F9,0,'Deal Comparator'!$T$88)</f>
        <v>0</v>
      </c>
      <c r="G29" s="37">
        <f>IF(G9,0,'Deal Comparator'!$V$88)</f>
        <v>0</v>
      </c>
    </row>
    <row r="30" spans="1:7" x14ac:dyDescent="0.2">
      <c r="A30" s="93"/>
      <c r="B30" s="32" t="s">
        <v>25</v>
      </c>
      <c r="C30" s="36">
        <f>IF(C10,0,'Deal Comparator'!$N$90)</f>
        <v>0</v>
      </c>
      <c r="D30" s="36">
        <f>IF(D10,0,'Deal Comparator'!$P$90)</f>
        <v>0</v>
      </c>
      <c r="E30" s="36">
        <f>IF(E10,0,'Deal Comparator'!$R$90)</f>
        <v>0</v>
      </c>
      <c r="F30" s="36">
        <f>IF(F10,0,'Deal Comparator'!$T$90)</f>
        <v>0</v>
      </c>
      <c r="G30" s="37">
        <f>IF(G10,0,'Deal Comparator'!$V$90)</f>
        <v>0</v>
      </c>
    </row>
    <row r="31" spans="1:7" x14ac:dyDescent="0.2">
      <c r="A31" s="93"/>
      <c r="B31" s="32" t="s">
        <v>30</v>
      </c>
      <c r="C31" s="36">
        <f>IF(C11,0,'Deal Comparator'!$N$92)</f>
        <v>0</v>
      </c>
      <c r="D31" s="36">
        <f>IF(D11,0,'Deal Comparator'!$P$92)</f>
        <v>0</v>
      </c>
      <c r="E31" s="36">
        <f>IF(E11,0,'Deal Comparator'!$R$92)</f>
        <v>0</v>
      </c>
      <c r="F31" s="36">
        <f>IF(F11,0,'Deal Comparator'!$T$92)</f>
        <v>0</v>
      </c>
      <c r="G31" s="37">
        <f>IF(G11,0,'Deal Comparator'!$V$92)</f>
        <v>0</v>
      </c>
    </row>
    <row r="32" spans="1:7" x14ac:dyDescent="0.2">
      <c r="A32" s="93"/>
      <c r="B32" s="32" t="s">
        <v>26</v>
      </c>
      <c r="C32" s="36">
        <f>IF(C12,0,'Deal Comparator'!$N$93)</f>
        <v>0</v>
      </c>
      <c r="D32" s="36">
        <f>IF(D12,0,'Deal Comparator'!$P$93)</f>
        <v>0</v>
      </c>
      <c r="E32" s="36">
        <f>IF(E12,0,'Deal Comparator'!$R$93)</f>
        <v>0</v>
      </c>
      <c r="F32" s="36">
        <f>IF(F12,0,'Deal Comparator'!$T$93)</f>
        <v>0</v>
      </c>
      <c r="G32" s="37">
        <f>IF(G12,0,'Deal Comparator'!$V$93)</f>
        <v>0</v>
      </c>
    </row>
    <row r="33" spans="1:7" x14ac:dyDescent="0.2">
      <c r="A33" s="93"/>
      <c r="B33" s="32" t="s">
        <v>31</v>
      </c>
      <c r="C33" s="36">
        <f>IF(C13,0,'Deal Comparator'!$N$95)</f>
        <v>0</v>
      </c>
      <c r="D33" s="36">
        <f>IF(D13,0,'Deal Comparator'!$P$95)</f>
        <v>0</v>
      </c>
      <c r="E33" s="36">
        <f>IF(E13,0,'Deal Comparator'!$R$95)</f>
        <v>0</v>
      </c>
      <c r="F33" s="36">
        <f>IF(F13,0,'Deal Comparator'!$T$95)</f>
        <v>0</v>
      </c>
      <c r="G33" s="37">
        <f>IF(G13,0,'Deal Comparator'!$V$95)</f>
        <v>0</v>
      </c>
    </row>
    <row r="34" spans="1:7" x14ac:dyDescent="0.2">
      <c r="A34" s="93"/>
      <c r="B34" s="32" t="s">
        <v>26</v>
      </c>
      <c r="C34" s="36">
        <f>IF(C14,0,'Deal Comparator'!$N$96)</f>
        <v>0</v>
      </c>
      <c r="D34" s="36">
        <f>IF(D14,0,'Deal Comparator'!$P$96)</f>
        <v>0</v>
      </c>
      <c r="E34" s="36">
        <f>IF(E14,0,'Deal Comparator'!$R$96)</f>
        <v>0</v>
      </c>
      <c r="F34" s="36">
        <f>IF(F14,0,'Deal Comparator'!$T$96)</f>
        <v>0</v>
      </c>
      <c r="G34" s="37">
        <f>IF(G14,0,'Deal Comparator'!$V$96)</f>
        <v>0</v>
      </c>
    </row>
    <row r="35" spans="1:7" x14ac:dyDescent="0.2">
      <c r="A35" s="93"/>
      <c r="B35" s="32" t="s">
        <v>57</v>
      </c>
      <c r="C35" s="36">
        <f>IF(C15,0,'Deal Comparator'!$N$98)</f>
        <v>0</v>
      </c>
      <c r="D35" s="36">
        <f>IF(D15,0,'Deal Comparator'!$P$98)</f>
        <v>0</v>
      </c>
      <c r="E35" s="36">
        <f>IF(E15,0,'Deal Comparator'!$R$98)</f>
        <v>0</v>
      </c>
      <c r="F35" s="36">
        <f>IF(F15,0,'Deal Comparator'!$T$98)</f>
        <v>0</v>
      </c>
      <c r="G35" s="37">
        <f>IF(G15,0,'Deal Comparator'!$V$98)</f>
        <v>0</v>
      </c>
    </row>
    <row r="36" spans="1:7" x14ac:dyDescent="0.2">
      <c r="A36" s="93"/>
      <c r="B36" s="32" t="s">
        <v>58</v>
      </c>
      <c r="C36" s="36">
        <f>IF(C16,0,'Deal Comparator'!$N$99)</f>
        <v>0</v>
      </c>
      <c r="D36" s="36">
        <f>IF(D16,0,'Deal Comparator'!$P$99)</f>
        <v>0</v>
      </c>
      <c r="E36" s="36">
        <f>IF(E16,0,'Deal Comparator'!$R$99)</f>
        <v>0</v>
      </c>
      <c r="F36" s="36">
        <f>IF(F16,0,'Deal Comparator'!$T$99)</f>
        <v>0</v>
      </c>
      <c r="G36" s="37">
        <f>IF(G16,0,'Deal Comparator'!$V$99)</f>
        <v>0</v>
      </c>
    </row>
    <row r="37" spans="1:7" x14ac:dyDescent="0.2">
      <c r="A37" s="93"/>
      <c r="B37" s="32" t="s">
        <v>60</v>
      </c>
      <c r="C37" s="36">
        <f>IF(C17,0,'Deal Comparator'!$N$103)</f>
        <v>0</v>
      </c>
      <c r="D37" s="36">
        <f>IF(D17,0,'Deal Comparator'!$P$103)</f>
        <v>0</v>
      </c>
      <c r="E37" s="36">
        <f>IF(E17,0,'Deal Comparator'!$R$103)</f>
        <v>0</v>
      </c>
      <c r="F37" s="36">
        <f>IF(F17,0,'Deal Comparator'!$T$103)</f>
        <v>0</v>
      </c>
      <c r="G37" s="37">
        <f>IF(G17,0,'Deal Comparator'!$V$103)</f>
        <v>0</v>
      </c>
    </row>
    <row r="38" spans="1:7" x14ac:dyDescent="0.2">
      <c r="A38" s="93"/>
      <c r="B38" s="32" t="s">
        <v>59</v>
      </c>
      <c r="C38" s="36">
        <f>IF(C18,0,'Deal Comparator'!$N$101)</f>
        <v>0</v>
      </c>
      <c r="D38" s="36">
        <f>IF(D18,0,'Deal Comparator'!$P$101)</f>
        <v>0</v>
      </c>
      <c r="E38" s="36">
        <f>IF(E18,0,'Deal Comparator'!$R$101)</f>
        <v>0</v>
      </c>
      <c r="F38" s="36">
        <f>IF(F18,0,'Deal Comparator'!$T$101)</f>
        <v>0</v>
      </c>
      <c r="G38" s="37">
        <f>IF(G18,0,'Deal Comparator'!$V$101)</f>
        <v>0</v>
      </c>
    </row>
    <row r="39" spans="1:7" x14ac:dyDescent="0.2">
      <c r="A39" s="93"/>
      <c r="B39" s="32" t="s">
        <v>34</v>
      </c>
      <c r="C39" s="36">
        <f>IF(C19,0,'Deal Comparator'!$N$105)</f>
        <v>0</v>
      </c>
      <c r="D39" s="36">
        <f>IF(D19,0,'Deal Comparator'!$P$105)</f>
        <v>0</v>
      </c>
      <c r="E39" s="36">
        <f>IF(E19,0,'Deal Comparator'!$R$105)</f>
        <v>0</v>
      </c>
      <c r="F39" s="36">
        <f>IF(F19,0,'Deal Comparator'!$T$105)</f>
        <v>0</v>
      </c>
      <c r="G39" s="37">
        <f>IF(G19,0,'Deal Comparator'!$V$105)</f>
        <v>0</v>
      </c>
    </row>
    <row r="40" spans="1:7" x14ac:dyDescent="0.2">
      <c r="A40" s="93"/>
      <c r="B40" s="32" t="s">
        <v>76</v>
      </c>
      <c r="C40" s="36">
        <f>IF(C20,0,'Deal Comparator'!$N$106)</f>
        <v>0</v>
      </c>
      <c r="D40" s="36">
        <f>IF(D20,0,'Deal Comparator'!$P$106)</f>
        <v>0</v>
      </c>
      <c r="E40" s="36">
        <f>IF(E20,0,'Deal Comparator'!$R$106)</f>
        <v>0</v>
      </c>
      <c r="F40" s="36">
        <f>IF(F20,0,'Deal Comparator'!$T$106)</f>
        <v>0</v>
      </c>
      <c r="G40" s="37">
        <f>IF(G20,0,'Deal Comparator'!$V$106)</f>
        <v>0</v>
      </c>
    </row>
    <row r="41" spans="1:7" x14ac:dyDescent="0.2">
      <c r="A41" s="93"/>
      <c r="B41" s="32" t="s">
        <v>54</v>
      </c>
      <c r="C41" s="36">
        <f>IF(C21,0,'Deal Comparator'!$N$107)</f>
        <v>0</v>
      </c>
      <c r="D41" s="36">
        <f>IF(D21,0,'Deal Comparator'!$P$107)</f>
        <v>0</v>
      </c>
      <c r="E41" s="36">
        <f>IF(E21,0,'Deal Comparator'!$R$107)</f>
        <v>0</v>
      </c>
      <c r="F41" s="36">
        <f>IF(F21,0,'Deal Comparator'!$T$107)</f>
        <v>0</v>
      </c>
      <c r="G41" s="37">
        <f>IF(G21,0,'Deal Comparator'!$V$107)</f>
        <v>0</v>
      </c>
    </row>
    <row r="42" spans="1:7" x14ac:dyDescent="0.2">
      <c r="A42" s="93"/>
      <c r="B42" s="32" t="s">
        <v>32</v>
      </c>
      <c r="C42" s="36">
        <f>IF(C22,0,'Deal Comparator'!$N$108)</f>
        <v>0</v>
      </c>
      <c r="D42" s="36">
        <f>IF(D22,0,'Deal Comparator'!$P$108)</f>
        <v>0</v>
      </c>
      <c r="E42" s="36">
        <f>IF(E22,0,'Deal Comparator'!$R$108)</f>
        <v>0</v>
      </c>
      <c r="F42" s="36">
        <f>IF(F22,0,'Deal Comparator'!$T$108)</f>
        <v>0</v>
      </c>
      <c r="G42" s="37">
        <f>IF(G22,0,'Deal Comparator'!$V$108)</f>
        <v>0</v>
      </c>
    </row>
    <row r="43" spans="1:7" ht="13.5" thickBot="1" x14ac:dyDescent="0.25">
      <c r="A43" s="93"/>
      <c r="B43" s="33" t="s">
        <v>75</v>
      </c>
      <c r="C43" s="38">
        <f>IF(C23,0,'Deal Comparator'!$N$110)</f>
        <v>0</v>
      </c>
      <c r="D43" s="38">
        <f>IF(D23,0,'Deal Comparator'!$P$110)</f>
        <v>0</v>
      </c>
      <c r="E43" s="38">
        <f>IF(E23,0,'Deal Comparator'!$R$110)</f>
        <v>0</v>
      </c>
      <c r="F43" s="38">
        <f>IF(F23,0,'Deal Comparator'!$T$110)</f>
        <v>0</v>
      </c>
      <c r="G43" s="39">
        <f>IF(G23,0,'Deal Comparator'!$V$110)</f>
        <v>0</v>
      </c>
    </row>
    <row r="44" spans="1:7" x14ac:dyDescent="0.2">
      <c r="A44" s="93"/>
      <c r="B44" s="94"/>
      <c r="C44" s="94"/>
      <c r="D44" s="94"/>
      <c r="E44" s="94"/>
      <c r="F44" s="94"/>
      <c r="G44" s="94"/>
    </row>
    <row r="45" spans="1:7" ht="13.5" thickBot="1" x14ac:dyDescent="0.25">
      <c r="A45" s="93"/>
      <c r="B45" s="3" t="s">
        <v>39</v>
      </c>
      <c r="C45" s="94"/>
      <c r="D45" s="94"/>
      <c r="E45" s="94"/>
      <c r="F45" s="94"/>
      <c r="G45" s="94"/>
    </row>
    <row r="46" spans="1:7" x14ac:dyDescent="0.2">
      <c r="A46" s="93"/>
      <c r="B46" s="26" t="s">
        <v>33</v>
      </c>
      <c r="C46" s="27" t="s">
        <v>275</v>
      </c>
      <c r="D46" s="27" t="s">
        <v>276</v>
      </c>
      <c r="E46" s="27" t="s">
        <v>277</v>
      </c>
      <c r="F46" s="27" t="s">
        <v>278</v>
      </c>
      <c r="G46" s="28" t="s">
        <v>279</v>
      </c>
    </row>
    <row r="47" spans="1:7" x14ac:dyDescent="0.2">
      <c r="A47" s="93"/>
      <c r="B47" s="29" t="s">
        <v>51</v>
      </c>
      <c r="C47" s="36" t="b">
        <f t="shared" ref="C47:G56" si="0">ISNUMBER(C27)</f>
        <v>1</v>
      </c>
      <c r="D47" s="36" t="b">
        <f t="shared" si="0"/>
        <v>1</v>
      </c>
      <c r="E47" s="36" t="b">
        <f t="shared" si="0"/>
        <v>1</v>
      </c>
      <c r="F47" s="36" t="b">
        <f t="shared" si="0"/>
        <v>1</v>
      </c>
      <c r="G47" s="37" t="b">
        <f t="shared" si="0"/>
        <v>1</v>
      </c>
    </row>
    <row r="48" spans="1:7" x14ac:dyDescent="0.2">
      <c r="A48" s="93"/>
      <c r="B48" s="32" t="s">
        <v>218</v>
      </c>
      <c r="C48" s="36" t="b">
        <f t="shared" si="0"/>
        <v>1</v>
      </c>
      <c r="D48" s="36" t="b">
        <f t="shared" si="0"/>
        <v>1</v>
      </c>
      <c r="E48" s="36" t="b">
        <f t="shared" si="0"/>
        <v>1</v>
      </c>
      <c r="F48" s="36" t="b">
        <f t="shared" si="0"/>
        <v>1</v>
      </c>
      <c r="G48" s="37" t="b">
        <f t="shared" si="0"/>
        <v>1</v>
      </c>
    </row>
    <row r="49" spans="1:7" x14ac:dyDescent="0.2">
      <c r="A49" s="93"/>
      <c r="B49" s="32" t="s">
        <v>219</v>
      </c>
      <c r="C49" s="36" t="b">
        <f t="shared" si="0"/>
        <v>1</v>
      </c>
      <c r="D49" s="36" t="b">
        <f t="shared" si="0"/>
        <v>1</v>
      </c>
      <c r="E49" s="36" t="b">
        <f t="shared" si="0"/>
        <v>1</v>
      </c>
      <c r="F49" s="36" t="b">
        <f t="shared" si="0"/>
        <v>1</v>
      </c>
      <c r="G49" s="37" t="b">
        <f t="shared" si="0"/>
        <v>1</v>
      </c>
    </row>
    <row r="50" spans="1:7" x14ac:dyDescent="0.2">
      <c r="A50" s="93"/>
      <c r="B50" s="32" t="s">
        <v>35</v>
      </c>
      <c r="C50" s="36" t="b">
        <f t="shared" si="0"/>
        <v>1</v>
      </c>
      <c r="D50" s="36" t="b">
        <f t="shared" si="0"/>
        <v>1</v>
      </c>
      <c r="E50" s="36" t="b">
        <f t="shared" si="0"/>
        <v>1</v>
      </c>
      <c r="F50" s="36" t="b">
        <f t="shared" si="0"/>
        <v>1</v>
      </c>
      <c r="G50" s="37" t="b">
        <f t="shared" si="0"/>
        <v>1</v>
      </c>
    </row>
    <row r="51" spans="1:7" x14ac:dyDescent="0.2">
      <c r="A51" s="93"/>
      <c r="B51" s="32" t="s">
        <v>30</v>
      </c>
      <c r="C51" s="36" t="b">
        <f t="shared" si="0"/>
        <v>1</v>
      </c>
      <c r="D51" s="36" t="b">
        <f t="shared" si="0"/>
        <v>1</v>
      </c>
      <c r="E51" s="36" t="b">
        <f t="shared" si="0"/>
        <v>1</v>
      </c>
      <c r="F51" s="36" t="b">
        <f t="shared" si="0"/>
        <v>1</v>
      </c>
      <c r="G51" s="37" t="b">
        <f t="shared" si="0"/>
        <v>1</v>
      </c>
    </row>
    <row r="52" spans="1:7" x14ac:dyDescent="0.2">
      <c r="A52" s="93"/>
      <c r="B52" s="32" t="s">
        <v>3</v>
      </c>
      <c r="C52" s="36" t="b">
        <f t="shared" si="0"/>
        <v>1</v>
      </c>
      <c r="D52" s="36" t="b">
        <f t="shared" si="0"/>
        <v>1</v>
      </c>
      <c r="E52" s="36" t="b">
        <f t="shared" si="0"/>
        <v>1</v>
      </c>
      <c r="F52" s="36" t="b">
        <f t="shared" si="0"/>
        <v>1</v>
      </c>
      <c r="G52" s="37" t="b">
        <f t="shared" si="0"/>
        <v>1</v>
      </c>
    </row>
    <row r="53" spans="1:7" x14ac:dyDescent="0.2">
      <c r="A53" s="93"/>
      <c r="B53" s="32" t="s">
        <v>31</v>
      </c>
      <c r="C53" s="36" t="b">
        <f t="shared" si="0"/>
        <v>1</v>
      </c>
      <c r="D53" s="36" t="b">
        <f t="shared" si="0"/>
        <v>1</v>
      </c>
      <c r="E53" s="36" t="b">
        <f t="shared" si="0"/>
        <v>1</v>
      </c>
      <c r="F53" s="36" t="b">
        <f t="shared" si="0"/>
        <v>1</v>
      </c>
      <c r="G53" s="37" t="b">
        <f t="shared" si="0"/>
        <v>1</v>
      </c>
    </row>
    <row r="54" spans="1:7" x14ac:dyDescent="0.2">
      <c r="A54" s="93"/>
      <c r="B54" s="32" t="s">
        <v>3</v>
      </c>
      <c r="C54" s="36" t="b">
        <f t="shared" si="0"/>
        <v>1</v>
      </c>
      <c r="D54" s="36" t="b">
        <f t="shared" si="0"/>
        <v>1</v>
      </c>
      <c r="E54" s="36" t="b">
        <f t="shared" si="0"/>
        <v>1</v>
      </c>
      <c r="F54" s="36" t="b">
        <f t="shared" si="0"/>
        <v>1</v>
      </c>
      <c r="G54" s="37" t="b">
        <f t="shared" si="0"/>
        <v>1</v>
      </c>
    </row>
    <row r="55" spans="1:7" x14ac:dyDescent="0.2">
      <c r="A55" s="93"/>
      <c r="B55" s="32" t="s">
        <v>57</v>
      </c>
      <c r="C55" s="36" t="b">
        <f t="shared" si="0"/>
        <v>1</v>
      </c>
      <c r="D55" s="36" t="b">
        <f t="shared" si="0"/>
        <v>1</v>
      </c>
      <c r="E55" s="36" t="b">
        <f t="shared" si="0"/>
        <v>1</v>
      </c>
      <c r="F55" s="36" t="b">
        <f t="shared" si="0"/>
        <v>1</v>
      </c>
      <c r="G55" s="37" t="b">
        <f t="shared" si="0"/>
        <v>1</v>
      </c>
    </row>
    <row r="56" spans="1:7" x14ac:dyDescent="0.2">
      <c r="A56" s="93"/>
      <c r="B56" s="32" t="s">
        <v>58</v>
      </c>
      <c r="C56" s="36" t="b">
        <f t="shared" si="0"/>
        <v>1</v>
      </c>
      <c r="D56" s="36" t="b">
        <f t="shared" si="0"/>
        <v>1</v>
      </c>
      <c r="E56" s="36" t="b">
        <f t="shared" si="0"/>
        <v>1</v>
      </c>
      <c r="F56" s="36" t="b">
        <f t="shared" si="0"/>
        <v>1</v>
      </c>
      <c r="G56" s="37" t="b">
        <f t="shared" si="0"/>
        <v>1</v>
      </c>
    </row>
    <row r="57" spans="1:7" x14ac:dyDescent="0.2">
      <c r="A57" s="93"/>
      <c r="B57" s="32" t="s">
        <v>60</v>
      </c>
      <c r="C57" s="36" t="b">
        <f t="shared" ref="C57:G61" si="1">ISNUMBER(C37)</f>
        <v>1</v>
      </c>
      <c r="D57" s="36" t="b">
        <f t="shared" si="1"/>
        <v>1</v>
      </c>
      <c r="E57" s="36" t="b">
        <f t="shared" si="1"/>
        <v>1</v>
      </c>
      <c r="F57" s="36" t="b">
        <f t="shared" si="1"/>
        <v>1</v>
      </c>
      <c r="G57" s="37" t="b">
        <f t="shared" si="1"/>
        <v>1</v>
      </c>
    </row>
    <row r="58" spans="1:7" x14ac:dyDescent="0.2">
      <c r="A58" s="93"/>
      <c r="B58" s="32" t="s">
        <v>59</v>
      </c>
      <c r="C58" s="36" t="b">
        <f t="shared" si="1"/>
        <v>1</v>
      </c>
      <c r="D58" s="36" t="b">
        <f t="shared" si="1"/>
        <v>1</v>
      </c>
      <c r="E58" s="36" t="b">
        <f t="shared" si="1"/>
        <v>1</v>
      </c>
      <c r="F58" s="36" t="b">
        <f t="shared" si="1"/>
        <v>1</v>
      </c>
      <c r="G58" s="37" t="b">
        <f t="shared" si="1"/>
        <v>1</v>
      </c>
    </row>
    <row r="59" spans="1:7" x14ac:dyDescent="0.2">
      <c r="A59" s="93"/>
      <c r="B59" s="32" t="s">
        <v>36</v>
      </c>
      <c r="C59" s="36" t="b">
        <f t="shared" si="1"/>
        <v>1</v>
      </c>
      <c r="D59" s="36" t="b">
        <f t="shared" si="1"/>
        <v>1</v>
      </c>
      <c r="E59" s="36" t="b">
        <f t="shared" si="1"/>
        <v>1</v>
      </c>
      <c r="F59" s="36" t="b">
        <f t="shared" si="1"/>
        <v>1</v>
      </c>
      <c r="G59" s="37" t="b">
        <f t="shared" si="1"/>
        <v>1</v>
      </c>
    </row>
    <row r="60" spans="1:7" x14ac:dyDescent="0.2">
      <c r="A60" s="93"/>
      <c r="B60" s="32" t="s">
        <v>76</v>
      </c>
      <c r="C60" s="36" t="b">
        <f t="shared" si="1"/>
        <v>1</v>
      </c>
      <c r="D60" s="36" t="b">
        <f t="shared" si="1"/>
        <v>1</v>
      </c>
      <c r="E60" s="36" t="b">
        <f t="shared" si="1"/>
        <v>1</v>
      </c>
      <c r="F60" s="36" t="b">
        <f t="shared" si="1"/>
        <v>1</v>
      </c>
      <c r="G60" s="37" t="b">
        <f t="shared" si="1"/>
        <v>1</v>
      </c>
    </row>
    <row r="61" spans="1:7" x14ac:dyDescent="0.2">
      <c r="A61" s="93"/>
      <c r="B61" s="32" t="s">
        <v>54</v>
      </c>
      <c r="C61" s="36" t="b">
        <f t="shared" si="1"/>
        <v>1</v>
      </c>
      <c r="D61" s="36" t="b">
        <f t="shared" si="1"/>
        <v>1</v>
      </c>
      <c r="E61" s="36" t="b">
        <f t="shared" si="1"/>
        <v>1</v>
      </c>
      <c r="F61" s="36" t="b">
        <f t="shared" si="1"/>
        <v>1</v>
      </c>
      <c r="G61" s="37" t="b">
        <f t="shared" si="1"/>
        <v>1</v>
      </c>
    </row>
    <row r="62" spans="1:7" x14ac:dyDescent="0.2">
      <c r="A62" s="93"/>
      <c r="B62" s="32" t="s">
        <v>32</v>
      </c>
      <c r="C62" s="36" t="b">
        <f t="shared" ref="C62:G63" si="2">ISNUMBER(C42)</f>
        <v>1</v>
      </c>
      <c r="D62" s="36" t="b">
        <f t="shared" si="2"/>
        <v>1</v>
      </c>
      <c r="E62" s="36" t="b">
        <f t="shared" si="2"/>
        <v>1</v>
      </c>
      <c r="F62" s="36" t="b">
        <f t="shared" si="2"/>
        <v>1</v>
      </c>
      <c r="G62" s="37" t="b">
        <f t="shared" si="2"/>
        <v>1</v>
      </c>
    </row>
    <row r="63" spans="1:7" ht="13.5" thickBot="1" x14ac:dyDescent="0.25">
      <c r="A63" s="93"/>
      <c r="B63" s="33" t="s">
        <v>75</v>
      </c>
      <c r="C63" s="38" t="b">
        <f t="shared" si="2"/>
        <v>1</v>
      </c>
      <c r="D63" s="38" t="b">
        <f t="shared" si="2"/>
        <v>1</v>
      </c>
      <c r="E63" s="38" t="b">
        <f t="shared" si="2"/>
        <v>1</v>
      </c>
      <c r="F63" s="38" t="b">
        <f t="shared" si="2"/>
        <v>1</v>
      </c>
      <c r="G63" s="39" t="b">
        <f t="shared" si="2"/>
        <v>1</v>
      </c>
    </row>
    <row r="64" spans="1:7" x14ac:dyDescent="0.2">
      <c r="A64" s="93"/>
      <c r="B64" s="94"/>
      <c r="C64" s="94"/>
      <c r="D64" s="94"/>
      <c r="E64" s="94"/>
      <c r="F64" s="94"/>
      <c r="G64" s="94"/>
    </row>
    <row r="65" spans="1:7" ht="13.5" thickBot="1" x14ac:dyDescent="0.25">
      <c r="A65" s="93"/>
      <c r="B65" s="3" t="s">
        <v>40</v>
      </c>
      <c r="C65" s="94"/>
      <c r="D65" s="94"/>
      <c r="E65" s="94"/>
      <c r="F65" s="94"/>
      <c r="G65" s="94"/>
    </row>
    <row r="66" spans="1:7" x14ac:dyDescent="0.2">
      <c r="A66" s="93"/>
      <c r="B66" s="146" t="s">
        <v>33</v>
      </c>
      <c r="C66" s="147" t="s">
        <v>275</v>
      </c>
      <c r="D66" s="147" t="s">
        <v>276</v>
      </c>
      <c r="E66" s="147" t="s">
        <v>277</v>
      </c>
      <c r="F66" s="147" t="s">
        <v>278</v>
      </c>
      <c r="G66" s="148" t="s">
        <v>279</v>
      </c>
    </row>
    <row r="67" spans="1:7" x14ac:dyDescent="0.2">
      <c r="A67" s="93"/>
      <c r="B67" s="29" t="s">
        <v>51</v>
      </c>
      <c r="C67" s="36">
        <f>IF(C47,C27,0)</f>
        <v>0</v>
      </c>
      <c r="D67" s="36">
        <f>IF(D47,D27,0)</f>
        <v>0</v>
      </c>
      <c r="E67" s="36">
        <f>IF(E47,E27,0)</f>
        <v>0</v>
      </c>
      <c r="F67" s="36">
        <f>IF(F47,F27,0)</f>
        <v>0</v>
      </c>
      <c r="G67" s="37">
        <f>IF(G47,G27,0)</f>
        <v>0</v>
      </c>
    </row>
    <row r="68" spans="1:7" x14ac:dyDescent="0.2">
      <c r="A68" s="93"/>
      <c r="B68" s="32" t="s">
        <v>221</v>
      </c>
      <c r="C68" s="36">
        <f>IF(C48,C28*12,0)</f>
        <v>0</v>
      </c>
      <c r="D68" s="36">
        <f>IF(D48,D28*12,0)</f>
        <v>0</v>
      </c>
      <c r="E68" s="36">
        <f>IF(E48,E28*12,0)</f>
        <v>0</v>
      </c>
      <c r="F68" s="36">
        <f>IF(F48,F28*12,0)</f>
        <v>0</v>
      </c>
      <c r="G68" s="37">
        <f>IF(G48,G28*12,0)</f>
        <v>0</v>
      </c>
    </row>
    <row r="69" spans="1:7" x14ac:dyDescent="0.2">
      <c r="A69" s="93"/>
      <c r="B69" s="32" t="s">
        <v>222</v>
      </c>
      <c r="C69" s="36">
        <f>IF(C49,C29,0)</f>
        <v>0</v>
      </c>
      <c r="D69" s="36">
        <f>IF(D49,D29,0)</f>
        <v>0</v>
      </c>
      <c r="E69" s="36">
        <f>IF(E49,E29,0)</f>
        <v>0</v>
      </c>
      <c r="F69" s="36">
        <f>IF(F49,F29,0)</f>
        <v>0</v>
      </c>
      <c r="G69" s="37">
        <f>IF(G49,G29,0)</f>
        <v>0</v>
      </c>
    </row>
    <row r="70" spans="1:7" x14ac:dyDescent="0.2">
      <c r="A70" s="93"/>
      <c r="B70" s="32" t="s">
        <v>25</v>
      </c>
      <c r="C70" s="36">
        <f t="shared" ref="C70:G78" si="3">IF(C50,C30,0)</f>
        <v>0</v>
      </c>
      <c r="D70" s="36">
        <f t="shared" si="3"/>
        <v>0</v>
      </c>
      <c r="E70" s="36">
        <f t="shared" si="3"/>
        <v>0</v>
      </c>
      <c r="F70" s="36">
        <f t="shared" si="3"/>
        <v>0</v>
      </c>
      <c r="G70" s="37">
        <f t="shared" si="3"/>
        <v>0</v>
      </c>
    </row>
    <row r="71" spans="1:7" x14ac:dyDescent="0.2">
      <c r="A71" s="93"/>
      <c r="B71" s="32" t="s">
        <v>30</v>
      </c>
      <c r="C71" s="36">
        <f t="shared" si="3"/>
        <v>0</v>
      </c>
      <c r="D71" s="36">
        <f t="shared" si="3"/>
        <v>0</v>
      </c>
      <c r="E71" s="36">
        <f t="shared" si="3"/>
        <v>0</v>
      </c>
      <c r="F71" s="36">
        <f t="shared" si="3"/>
        <v>0</v>
      </c>
      <c r="G71" s="37">
        <f t="shared" si="3"/>
        <v>0</v>
      </c>
    </row>
    <row r="72" spans="1:7" x14ac:dyDescent="0.2">
      <c r="A72" s="93"/>
      <c r="B72" s="32" t="s">
        <v>26</v>
      </c>
      <c r="C72" s="36">
        <f t="shared" si="3"/>
        <v>0</v>
      </c>
      <c r="D72" s="36">
        <f t="shared" si="3"/>
        <v>0</v>
      </c>
      <c r="E72" s="36">
        <f t="shared" si="3"/>
        <v>0</v>
      </c>
      <c r="F72" s="36">
        <f t="shared" si="3"/>
        <v>0</v>
      </c>
      <c r="G72" s="37">
        <f t="shared" si="3"/>
        <v>0</v>
      </c>
    </row>
    <row r="73" spans="1:7" x14ac:dyDescent="0.2">
      <c r="A73" s="93"/>
      <c r="B73" s="32" t="s">
        <v>31</v>
      </c>
      <c r="C73" s="36">
        <f t="shared" si="3"/>
        <v>0</v>
      </c>
      <c r="D73" s="36">
        <f t="shared" si="3"/>
        <v>0</v>
      </c>
      <c r="E73" s="36">
        <f t="shared" si="3"/>
        <v>0</v>
      </c>
      <c r="F73" s="36">
        <f t="shared" si="3"/>
        <v>0</v>
      </c>
      <c r="G73" s="37">
        <f t="shared" si="3"/>
        <v>0</v>
      </c>
    </row>
    <row r="74" spans="1:7" x14ac:dyDescent="0.2">
      <c r="A74" s="93"/>
      <c r="B74" s="32" t="s">
        <v>26</v>
      </c>
      <c r="C74" s="36">
        <f t="shared" si="3"/>
        <v>0</v>
      </c>
      <c r="D74" s="36">
        <f t="shared" si="3"/>
        <v>0</v>
      </c>
      <c r="E74" s="36">
        <f t="shared" si="3"/>
        <v>0</v>
      </c>
      <c r="F74" s="36">
        <f t="shared" si="3"/>
        <v>0</v>
      </c>
      <c r="G74" s="37">
        <f t="shared" si="3"/>
        <v>0</v>
      </c>
    </row>
    <row r="75" spans="1:7" x14ac:dyDescent="0.2">
      <c r="A75" s="93"/>
      <c r="B75" s="32" t="s">
        <v>57</v>
      </c>
      <c r="C75" s="36">
        <f t="shared" si="3"/>
        <v>0</v>
      </c>
      <c r="D75" s="36">
        <f t="shared" si="3"/>
        <v>0</v>
      </c>
      <c r="E75" s="36">
        <f t="shared" si="3"/>
        <v>0</v>
      </c>
      <c r="F75" s="36">
        <f t="shared" si="3"/>
        <v>0</v>
      </c>
      <c r="G75" s="37">
        <f t="shared" si="3"/>
        <v>0</v>
      </c>
    </row>
    <row r="76" spans="1:7" x14ac:dyDescent="0.2">
      <c r="A76" s="93"/>
      <c r="B76" s="32" t="s">
        <v>58</v>
      </c>
      <c r="C76" s="36">
        <f t="shared" si="3"/>
        <v>0</v>
      </c>
      <c r="D76" s="36">
        <f t="shared" si="3"/>
        <v>0</v>
      </c>
      <c r="E76" s="36">
        <f t="shared" si="3"/>
        <v>0</v>
      </c>
      <c r="F76" s="36">
        <f t="shared" si="3"/>
        <v>0</v>
      </c>
      <c r="G76" s="37">
        <f t="shared" si="3"/>
        <v>0</v>
      </c>
    </row>
    <row r="77" spans="1:7" x14ac:dyDescent="0.2">
      <c r="A77" s="93"/>
      <c r="B77" s="32" t="s">
        <v>60</v>
      </c>
      <c r="C77" s="36">
        <f t="shared" si="3"/>
        <v>0</v>
      </c>
      <c r="D77" s="36">
        <f t="shared" si="3"/>
        <v>0</v>
      </c>
      <c r="E77" s="36">
        <f t="shared" si="3"/>
        <v>0</v>
      </c>
      <c r="F77" s="36">
        <f t="shared" si="3"/>
        <v>0</v>
      </c>
      <c r="G77" s="37">
        <f t="shared" si="3"/>
        <v>0</v>
      </c>
    </row>
    <row r="78" spans="1:7" x14ac:dyDescent="0.2">
      <c r="A78" s="93"/>
      <c r="B78" s="32" t="s">
        <v>59</v>
      </c>
      <c r="C78" s="36">
        <f t="shared" si="3"/>
        <v>0</v>
      </c>
      <c r="D78" s="36">
        <f t="shared" si="3"/>
        <v>0</v>
      </c>
      <c r="E78" s="36">
        <f t="shared" si="3"/>
        <v>0</v>
      </c>
      <c r="F78" s="36">
        <f t="shared" si="3"/>
        <v>0</v>
      </c>
      <c r="G78" s="37">
        <f t="shared" si="3"/>
        <v>0</v>
      </c>
    </row>
    <row r="79" spans="1:7" x14ac:dyDescent="0.2">
      <c r="A79" s="93"/>
      <c r="B79" s="32" t="s">
        <v>34</v>
      </c>
      <c r="C79" s="36">
        <f>IF(C59,C39,0)</f>
        <v>0</v>
      </c>
      <c r="D79" s="36">
        <f>IF(D59,D39,0)</f>
        <v>0</v>
      </c>
      <c r="E79" s="36">
        <f>IF(E59,E39,0)</f>
        <v>0</v>
      </c>
      <c r="F79" s="36">
        <f>IF(F59,F39,0)</f>
        <v>0</v>
      </c>
      <c r="G79" s="37">
        <f>IF(G59,G39,0)</f>
        <v>0</v>
      </c>
    </row>
    <row r="80" spans="1:7" x14ac:dyDescent="0.2">
      <c r="A80" s="93"/>
      <c r="B80" s="32" t="s">
        <v>76</v>
      </c>
      <c r="C80" s="36">
        <f t="shared" ref="C80:G83" si="4">IF(C60,C40,0)</f>
        <v>0</v>
      </c>
      <c r="D80" s="36">
        <f t="shared" si="4"/>
        <v>0</v>
      </c>
      <c r="E80" s="36">
        <f t="shared" si="4"/>
        <v>0</v>
      </c>
      <c r="F80" s="36">
        <f t="shared" si="4"/>
        <v>0</v>
      </c>
      <c r="G80" s="37">
        <f t="shared" si="4"/>
        <v>0</v>
      </c>
    </row>
    <row r="81" spans="1:7" x14ac:dyDescent="0.2">
      <c r="A81" s="93"/>
      <c r="B81" s="32" t="s">
        <v>54</v>
      </c>
      <c r="C81" s="36">
        <f t="shared" si="4"/>
        <v>0</v>
      </c>
      <c r="D81" s="36">
        <f t="shared" si="4"/>
        <v>0</v>
      </c>
      <c r="E81" s="36">
        <f t="shared" si="4"/>
        <v>0</v>
      </c>
      <c r="F81" s="36">
        <f t="shared" si="4"/>
        <v>0</v>
      </c>
      <c r="G81" s="37">
        <f t="shared" si="4"/>
        <v>0</v>
      </c>
    </row>
    <row r="82" spans="1:7" x14ac:dyDescent="0.2">
      <c r="A82" s="93"/>
      <c r="B82" s="32" t="s">
        <v>32</v>
      </c>
      <c r="C82" s="36">
        <f t="shared" si="4"/>
        <v>0</v>
      </c>
      <c r="D82" s="36">
        <f t="shared" si="4"/>
        <v>0</v>
      </c>
      <c r="E82" s="36">
        <f t="shared" si="4"/>
        <v>0</v>
      </c>
      <c r="F82" s="36">
        <f t="shared" si="4"/>
        <v>0</v>
      </c>
      <c r="G82" s="37">
        <f t="shared" si="4"/>
        <v>0</v>
      </c>
    </row>
    <row r="83" spans="1:7" ht="13.5" thickBot="1" x14ac:dyDescent="0.25">
      <c r="A83" s="93"/>
      <c r="B83" s="33" t="s">
        <v>75</v>
      </c>
      <c r="C83" s="38">
        <f t="shared" si="4"/>
        <v>0</v>
      </c>
      <c r="D83" s="38">
        <f t="shared" si="4"/>
        <v>0</v>
      </c>
      <c r="E83" s="38">
        <f t="shared" si="4"/>
        <v>0</v>
      </c>
      <c r="F83" s="38">
        <f t="shared" si="4"/>
        <v>0</v>
      </c>
      <c r="G83" s="39">
        <f t="shared" si="4"/>
        <v>0</v>
      </c>
    </row>
    <row r="84" spans="1:7" x14ac:dyDescent="0.2">
      <c r="A84" s="93"/>
      <c r="B84" s="94"/>
      <c r="C84" s="95"/>
      <c r="D84" s="94"/>
      <c r="E84" s="94"/>
      <c r="F84" s="94"/>
      <c r="G84" s="94"/>
    </row>
    <row r="85" spans="1:7" ht="13.5" thickBot="1" x14ac:dyDescent="0.25">
      <c r="A85" s="93"/>
      <c r="B85" s="3" t="s">
        <v>237</v>
      </c>
      <c r="C85" s="94"/>
      <c r="D85" s="94"/>
      <c r="E85" s="94"/>
      <c r="F85" s="94"/>
      <c r="G85" s="94"/>
    </row>
    <row r="86" spans="1:7" x14ac:dyDescent="0.2">
      <c r="A86" s="93"/>
      <c r="B86" s="26" t="s">
        <v>33</v>
      </c>
      <c r="C86" s="27" t="s">
        <v>275</v>
      </c>
      <c r="D86" s="27" t="s">
        <v>276</v>
      </c>
      <c r="E86" s="27" t="s">
        <v>277</v>
      </c>
      <c r="F86" s="27" t="s">
        <v>278</v>
      </c>
      <c r="G86" s="28" t="s">
        <v>279</v>
      </c>
    </row>
    <row r="87" spans="1:7" x14ac:dyDescent="0.2">
      <c r="A87" s="93"/>
      <c r="B87" s="29" t="s">
        <v>51</v>
      </c>
      <c r="C87" s="36" t="b">
        <f t="shared" ref="C87:G89" si="5">C67&gt;0</f>
        <v>0</v>
      </c>
      <c r="D87" s="36" t="b">
        <f t="shared" si="5"/>
        <v>0</v>
      </c>
      <c r="E87" s="36" t="b">
        <f t="shared" si="5"/>
        <v>0</v>
      </c>
      <c r="F87" s="36" t="b">
        <f t="shared" si="5"/>
        <v>0</v>
      </c>
      <c r="G87" s="37" t="b">
        <f t="shared" si="5"/>
        <v>0</v>
      </c>
    </row>
    <row r="88" spans="1:7" x14ac:dyDescent="0.2">
      <c r="A88" s="93"/>
      <c r="B88" s="32" t="s">
        <v>218</v>
      </c>
      <c r="C88" s="36" t="b">
        <f t="shared" si="5"/>
        <v>0</v>
      </c>
      <c r="D88" s="36" t="b">
        <f t="shared" si="5"/>
        <v>0</v>
      </c>
      <c r="E88" s="36" t="b">
        <f t="shared" si="5"/>
        <v>0</v>
      </c>
      <c r="F88" s="36" t="b">
        <f t="shared" si="5"/>
        <v>0</v>
      </c>
      <c r="G88" s="37" t="b">
        <f t="shared" si="5"/>
        <v>0</v>
      </c>
    </row>
    <row r="89" spans="1:7" x14ac:dyDescent="0.2">
      <c r="A89" s="93"/>
      <c r="B89" s="32" t="s">
        <v>219</v>
      </c>
      <c r="C89" s="36" t="b">
        <f t="shared" si="5"/>
        <v>0</v>
      </c>
      <c r="D89" s="36" t="b">
        <f t="shared" si="5"/>
        <v>0</v>
      </c>
      <c r="E89" s="36" t="b">
        <f t="shared" si="5"/>
        <v>0</v>
      </c>
      <c r="F89" s="36" t="b">
        <f t="shared" si="5"/>
        <v>0</v>
      </c>
      <c r="G89" s="37" t="b">
        <f t="shared" si="5"/>
        <v>0</v>
      </c>
    </row>
    <row r="90" spans="1:7" x14ac:dyDescent="0.2">
      <c r="A90" s="93"/>
      <c r="B90" s="32" t="s">
        <v>35</v>
      </c>
      <c r="C90" s="36" t="b">
        <f>IF(AND(NOT(C10),C50),C70&gt;=0,FALSE)</f>
        <v>0</v>
      </c>
      <c r="D90" s="36" t="b">
        <f>IF(AND(NOT(D10),D50),D70&gt;=0,FALSE)</f>
        <v>0</v>
      </c>
      <c r="E90" s="36" t="b">
        <f>IF(AND(NOT(E10),E50),E70&gt;=0,FALSE)</f>
        <v>0</v>
      </c>
      <c r="F90" s="36" t="b">
        <f>IF(AND(NOT(F10),F50),F70&gt;=0,FALSE)</f>
        <v>0</v>
      </c>
      <c r="G90" s="37" t="b">
        <f>IF(AND(NOT(G10),G50),G70&gt;=0,FALSE)</f>
        <v>0</v>
      </c>
    </row>
    <row r="91" spans="1:7" x14ac:dyDescent="0.2">
      <c r="A91" s="93"/>
      <c r="B91" s="32" t="s">
        <v>30</v>
      </c>
      <c r="C91" s="36" t="b">
        <f>C71&gt;0</f>
        <v>0</v>
      </c>
      <c r="D91" s="36" t="b">
        <f>D71&gt;0</f>
        <v>0</v>
      </c>
      <c r="E91" s="36" t="b">
        <f>E71&gt;0</f>
        <v>0</v>
      </c>
      <c r="F91" s="36" t="b">
        <f>F71&gt;0</f>
        <v>0</v>
      </c>
      <c r="G91" s="37" t="b">
        <f>G71&gt;0</f>
        <v>0</v>
      </c>
    </row>
    <row r="92" spans="1:7" x14ac:dyDescent="0.2">
      <c r="A92" s="93"/>
      <c r="B92" s="32" t="s">
        <v>3</v>
      </c>
      <c r="C92" s="36" t="b">
        <f>IF(AND(NOT(C12),C52),C72&gt;=0,FALSE)</f>
        <v>0</v>
      </c>
      <c r="D92" s="36" t="b">
        <f>IF(AND(NOT(D12),D52),D72&gt;=0,FALSE)</f>
        <v>0</v>
      </c>
      <c r="E92" s="36" t="b">
        <f>IF(AND(NOT(E12),E52),E72&gt;=0,FALSE)</f>
        <v>0</v>
      </c>
      <c r="F92" s="36" t="b">
        <f>IF(AND(NOT(F12),F52),F72&gt;=0,FALSE)</f>
        <v>0</v>
      </c>
      <c r="G92" s="37" t="b">
        <f>IF(AND(NOT(G12),G52),G72&gt;=0,FALSE)</f>
        <v>0</v>
      </c>
    </row>
    <row r="93" spans="1:7" x14ac:dyDescent="0.2">
      <c r="A93" s="93"/>
      <c r="B93" s="32" t="s">
        <v>31</v>
      </c>
      <c r="C93" s="36" t="b">
        <f>C73&gt;0</f>
        <v>0</v>
      </c>
      <c r="D93" s="36" t="b">
        <f>D73&gt;0</f>
        <v>0</v>
      </c>
      <c r="E93" s="36" t="b">
        <f>E73&gt;0</f>
        <v>0</v>
      </c>
      <c r="F93" s="36" t="b">
        <f>F73&gt;0</f>
        <v>0</v>
      </c>
      <c r="G93" s="37" t="b">
        <f>G73&gt;0</f>
        <v>0</v>
      </c>
    </row>
    <row r="94" spans="1:7" x14ac:dyDescent="0.2">
      <c r="A94" s="93"/>
      <c r="B94" s="32" t="s">
        <v>3</v>
      </c>
      <c r="C94" s="36" t="b">
        <f>IF(AND(NOT(C14),C54),C74&gt;=0,FALSE)</f>
        <v>0</v>
      </c>
      <c r="D94" s="36" t="b">
        <f>IF(AND(NOT(D14),D54),D74&gt;=0,FALSE)</f>
        <v>0</v>
      </c>
      <c r="E94" s="36" t="b">
        <f>IF(AND(NOT(E14),E54),E74&gt;=0,FALSE)</f>
        <v>0</v>
      </c>
      <c r="F94" s="36" t="b">
        <f>IF(AND(NOT(F14),F54),F74&gt;=0,FALSE)</f>
        <v>0</v>
      </c>
      <c r="G94" s="37" t="b">
        <f>IF(AND(NOT(G14),G54),G74&gt;=0,FALSE)</f>
        <v>0</v>
      </c>
    </row>
    <row r="95" spans="1:7" x14ac:dyDescent="0.2">
      <c r="A95" s="93"/>
      <c r="B95" s="32" t="s">
        <v>57</v>
      </c>
      <c r="C95" s="36" t="b">
        <f t="shared" ref="C95:G103" si="6">IF(C55,C75&gt;=0,FALSE)</f>
        <v>1</v>
      </c>
      <c r="D95" s="36" t="b">
        <f t="shared" si="6"/>
        <v>1</v>
      </c>
      <c r="E95" s="36" t="b">
        <f t="shared" si="6"/>
        <v>1</v>
      </c>
      <c r="F95" s="36" t="b">
        <f t="shared" si="6"/>
        <v>1</v>
      </c>
      <c r="G95" s="37" t="b">
        <f t="shared" si="6"/>
        <v>1</v>
      </c>
    </row>
    <row r="96" spans="1:7" x14ac:dyDescent="0.2">
      <c r="A96" s="93"/>
      <c r="B96" s="32" t="s">
        <v>58</v>
      </c>
      <c r="C96" s="36" t="b">
        <f t="shared" si="6"/>
        <v>1</v>
      </c>
      <c r="D96" s="36" t="b">
        <f t="shared" si="6"/>
        <v>1</v>
      </c>
      <c r="E96" s="36" t="b">
        <f t="shared" si="6"/>
        <v>1</v>
      </c>
      <c r="F96" s="36" t="b">
        <f t="shared" si="6"/>
        <v>1</v>
      </c>
      <c r="G96" s="37" t="b">
        <f t="shared" si="6"/>
        <v>1</v>
      </c>
    </row>
    <row r="97" spans="1:7" x14ac:dyDescent="0.2">
      <c r="A97" s="93"/>
      <c r="B97" s="32" t="s">
        <v>60</v>
      </c>
      <c r="C97" s="36" t="b">
        <f t="shared" si="6"/>
        <v>1</v>
      </c>
      <c r="D97" s="36" t="b">
        <f t="shared" si="6"/>
        <v>1</v>
      </c>
      <c r="E97" s="36" t="b">
        <f t="shared" si="6"/>
        <v>1</v>
      </c>
      <c r="F97" s="36" t="b">
        <f t="shared" si="6"/>
        <v>1</v>
      </c>
      <c r="G97" s="37" t="b">
        <f t="shared" si="6"/>
        <v>1</v>
      </c>
    </row>
    <row r="98" spans="1:7" x14ac:dyDescent="0.2">
      <c r="A98" s="93"/>
      <c r="B98" s="32" t="s">
        <v>59</v>
      </c>
      <c r="C98" s="36" t="b">
        <f t="shared" si="6"/>
        <v>1</v>
      </c>
      <c r="D98" s="36" t="b">
        <f t="shared" si="6"/>
        <v>1</v>
      </c>
      <c r="E98" s="36" t="b">
        <f t="shared" si="6"/>
        <v>1</v>
      </c>
      <c r="F98" s="36" t="b">
        <f t="shared" si="6"/>
        <v>1</v>
      </c>
      <c r="G98" s="37" t="b">
        <f t="shared" si="6"/>
        <v>1</v>
      </c>
    </row>
    <row r="99" spans="1:7" x14ac:dyDescent="0.2">
      <c r="A99" s="93"/>
      <c r="B99" s="32" t="s">
        <v>36</v>
      </c>
      <c r="C99" s="36" t="b">
        <f t="shared" si="6"/>
        <v>1</v>
      </c>
      <c r="D99" s="36" t="b">
        <f t="shared" si="6"/>
        <v>1</v>
      </c>
      <c r="E99" s="36" t="b">
        <f t="shared" si="6"/>
        <v>1</v>
      </c>
      <c r="F99" s="36" t="b">
        <f t="shared" si="6"/>
        <v>1</v>
      </c>
      <c r="G99" s="37" t="b">
        <f t="shared" si="6"/>
        <v>1</v>
      </c>
    </row>
    <row r="100" spans="1:7" x14ac:dyDescent="0.2">
      <c r="A100" s="93"/>
      <c r="B100" s="32" t="s">
        <v>76</v>
      </c>
      <c r="C100" s="36" t="b">
        <f t="shared" si="6"/>
        <v>1</v>
      </c>
      <c r="D100" s="36" t="b">
        <f t="shared" si="6"/>
        <v>1</v>
      </c>
      <c r="E100" s="36" t="b">
        <f t="shared" si="6"/>
        <v>1</v>
      </c>
      <c r="F100" s="36" t="b">
        <f t="shared" si="6"/>
        <v>1</v>
      </c>
      <c r="G100" s="37" t="b">
        <f t="shared" si="6"/>
        <v>1</v>
      </c>
    </row>
    <row r="101" spans="1:7" x14ac:dyDescent="0.2">
      <c r="A101" s="93"/>
      <c r="B101" s="32" t="s">
        <v>54</v>
      </c>
      <c r="C101" s="36" t="b">
        <f t="shared" si="6"/>
        <v>1</v>
      </c>
      <c r="D101" s="36" t="b">
        <f t="shared" si="6"/>
        <v>1</v>
      </c>
      <c r="E101" s="36" t="b">
        <f t="shared" si="6"/>
        <v>1</v>
      </c>
      <c r="F101" s="36" t="b">
        <f t="shared" si="6"/>
        <v>1</v>
      </c>
      <c r="G101" s="37" t="b">
        <f t="shared" si="6"/>
        <v>1</v>
      </c>
    </row>
    <row r="102" spans="1:7" x14ac:dyDescent="0.2">
      <c r="A102" s="93"/>
      <c r="B102" s="32" t="s">
        <v>32</v>
      </c>
      <c r="C102" s="36" t="b">
        <f t="shared" si="6"/>
        <v>1</v>
      </c>
      <c r="D102" s="36" t="b">
        <f t="shared" si="6"/>
        <v>1</v>
      </c>
      <c r="E102" s="36" t="b">
        <f t="shared" si="6"/>
        <v>1</v>
      </c>
      <c r="F102" s="36" t="b">
        <f t="shared" si="6"/>
        <v>1</v>
      </c>
      <c r="G102" s="37" t="b">
        <f t="shared" si="6"/>
        <v>1</v>
      </c>
    </row>
    <row r="103" spans="1:7" ht="13.5" thickBot="1" x14ac:dyDescent="0.25">
      <c r="A103" s="93"/>
      <c r="B103" s="33" t="s">
        <v>75</v>
      </c>
      <c r="C103" s="38" t="b">
        <f t="shared" si="6"/>
        <v>1</v>
      </c>
      <c r="D103" s="38" t="b">
        <f t="shared" si="6"/>
        <v>1</v>
      </c>
      <c r="E103" s="38" t="b">
        <f t="shared" si="6"/>
        <v>1</v>
      </c>
      <c r="F103" s="38" t="b">
        <f t="shared" si="6"/>
        <v>1</v>
      </c>
      <c r="G103" s="39" t="b">
        <f t="shared" si="6"/>
        <v>1</v>
      </c>
    </row>
    <row r="104" spans="1:7" x14ac:dyDescent="0.2">
      <c r="A104" s="93"/>
      <c r="B104" s="94"/>
      <c r="C104" s="94"/>
      <c r="D104" s="94"/>
      <c r="E104" s="94"/>
      <c r="F104" s="94"/>
      <c r="G104" s="94"/>
    </row>
    <row r="105" spans="1:7" ht="13.5" thickBot="1" x14ac:dyDescent="0.25">
      <c r="A105" s="93"/>
      <c r="B105" s="3" t="s">
        <v>50</v>
      </c>
      <c r="C105" s="94"/>
      <c r="D105" s="94"/>
      <c r="E105" s="94"/>
      <c r="F105" s="94"/>
      <c r="G105" s="94"/>
    </row>
    <row r="106" spans="1:7" x14ac:dyDescent="0.2">
      <c r="A106" s="93"/>
      <c r="B106" s="26" t="s">
        <v>33</v>
      </c>
      <c r="C106" s="27" t="s">
        <v>275</v>
      </c>
      <c r="D106" s="27" t="s">
        <v>276</v>
      </c>
      <c r="E106" s="27" t="s">
        <v>277</v>
      </c>
      <c r="F106" s="27" t="s">
        <v>278</v>
      </c>
      <c r="G106" s="28" t="s">
        <v>279</v>
      </c>
    </row>
    <row r="107" spans="1:7" x14ac:dyDescent="0.2">
      <c r="A107" s="93"/>
      <c r="B107" s="29" t="s">
        <v>51</v>
      </c>
      <c r="C107" s="36" t="b">
        <f>TRUE</f>
        <v>1</v>
      </c>
      <c r="D107" s="36" t="b">
        <f>TRUE</f>
        <v>1</v>
      </c>
      <c r="E107" s="36" t="b">
        <f>TRUE</f>
        <v>1</v>
      </c>
      <c r="F107" s="36" t="b">
        <f>TRUE</f>
        <v>1</v>
      </c>
      <c r="G107" s="37" t="b">
        <f>TRUE</f>
        <v>1</v>
      </c>
    </row>
    <row r="108" spans="1:7" x14ac:dyDescent="0.2">
      <c r="A108" s="93"/>
      <c r="B108" s="32" t="s">
        <v>218</v>
      </c>
      <c r="C108" s="36" t="b">
        <f>C68&lt;=LoanComparatorCalcIRR!ptrValMaxTermLength</f>
        <v>1</v>
      </c>
      <c r="D108" s="36" t="b">
        <f>D68&lt;=LoanComparatorCalcIRR!ptrValMaxTermLength</f>
        <v>1</v>
      </c>
      <c r="E108" s="36" t="b">
        <f>E68&lt;=LoanComparatorCalcIRR!ptrValMaxTermLength</f>
        <v>1</v>
      </c>
      <c r="F108" s="36" t="b">
        <f>F68&lt;=LoanComparatorCalcIRR!ptrValMaxTermLength</f>
        <v>1</v>
      </c>
      <c r="G108" s="37" t="b">
        <f>G68&lt;=LoanComparatorCalcIRR!ptrValMaxTermLength</f>
        <v>1</v>
      </c>
    </row>
    <row r="109" spans="1:7" x14ac:dyDescent="0.2">
      <c r="A109" s="93"/>
      <c r="B109" s="32" t="s">
        <v>219</v>
      </c>
      <c r="C109" s="36" t="b">
        <f>C69&lt;=C68</f>
        <v>1</v>
      </c>
      <c r="D109" s="36" t="b">
        <f>D69&lt;=D68</f>
        <v>1</v>
      </c>
      <c r="E109" s="36" t="b">
        <f>E69&lt;=E68</f>
        <v>1</v>
      </c>
      <c r="F109" s="36" t="b">
        <f>F69&lt;=F68</f>
        <v>1</v>
      </c>
      <c r="G109" s="37" t="b">
        <f>G69&lt;=G68</f>
        <v>1</v>
      </c>
    </row>
    <row r="110" spans="1:7" x14ac:dyDescent="0.2">
      <c r="A110" s="93"/>
      <c r="B110" s="32" t="s">
        <v>35</v>
      </c>
      <c r="C110" s="36" t="b">
        <f>TRUE</f>
        <v>1</v>
      </c>
      <c r="D110" s="36" t="b">
        <f>TRUE</f>
        <v>1</v>
      </c>
      <c r="E110" s="36" t="b">
        <f>TRUE</f>
        <v>1</v>
      </c>
      <c r="F110" s="36" t="b">
        <f>TRUE</f>
        <v>1</v>
      </c>
      <c r="G110" s="37" t="b">
        <f>TRUE</f>
        <v>1</v>
      </c>
    </row>
    <row r="111" spans="1:7" x14ac:dyDescent="0.2">
      <c r="A111" s="93"/>
      <c r="B111" s="32" t="s">
        <v>30</v>
      </c>
      <c r="C111" s="36" t="b">
        <f>C71&lt;C68</f>
        <v>0</v>
      </c>
      <c r="D111" s="36" t="b">
        <f>D71&lt;D68</f>
        <v>0</v>
      </c>
      <c r="E111" s="36" t="b">
        <f>E71&lt;E68</f>
        <v>0</v>
      </c>
      <c r="F111" s="36" t="b">
        <f>F71&lt;F68</f>
        <v>0</v>
      </c>
      <c r="G111" s="37" t="b">
        <f>G71&lt;G68</f>
        <v>0</v>
      </c>
    </row>
    <row r="112" spans="1:7" x14ac:dyDescent="0.2">
      <c r="A112" s="93"/>
      <c r="B112" s="32" t="s">
        <v>3</v>
      </c>
      <c r="C112" s="36" t="b">
        <f>TRUE</f>
        <v>1</v>
      </c>
      <c r="D112" s="36" t="b">
        <f>TRUE</f>
        <v>1</v>
      </c>
      <c r="E112" s="36" t="b">
        <f>TRUE</f>
        <v>1</v>
      </c>
      <c r="F112" s="36" t="b">
        <f>TRUE</f>
        <v>1</v>
      </c>
      <c r="G112" s="37" t="b">
        <f>TRUE</f>
        <v>1</v>
      </c>
    </row>
    <row r="113" spans="1:7" x14ac:dyDescent="0.2">
      <c r="A113" s="93"/>
      <c r="B113" s="32" t="s">
        <v>31</v>
      </c>
      <c r="C113" s="36" t="b">
        <f>C73&lt;(C68-C71)</f>
        <v>0</v>
      </c>
      <c r="D113" s="36" t="b">
        <f>D73&lt;(D68-D71)</f>
        <v>0</v>
      </c>
      <c r="E113" s="36" t="b">
        <f>E73&lt;(E68-E71)</f>
        <v>0</v>
      </c>
      <c r="F113" s="36" t="b">
        <f>F73&lt;(F68-F71)</f>
        <v>0</v>
      </c>
      <c r="G113" s="37" t="b">
        <f>G73&lt;(G68-G71)</f>
        <v>0</v>
      </c>
    </row>
    <row r="114" spans="1:7" x14ac:dyDescent="0.2">
      <c r="A114" s="93"/>
      <c r="B114" s="32" t="s">
        <v>3</v>
      </c>
      <c r="C114" s="36" t="b">
        <f>TRUE</f>
        <v>1</v>
      </c>
      <c r="D114" s="36" t="b">
        <f>TRUE</f>
        <v>1</v>
      </c>
      <c r="E114" s="36" t="b">
        <f>TRUE</f>
        <v>1</v>
      </c>
      <c r="F114" s="36" t="b">
        <f>TRUE</f>
        <v>1</v>
      </c>
      <c r="G114" s="37" t="b">
        <f>TRUE</f>
        <v>1</v>
      </c>
    </row>
    <row r="115" spans="1:7" x14ac:dyDescent="0.2">
      <c r="A115" s="93"/>
      <c r="B115" s="32" t="s">
        <v>57</v>
      </c>
      <c r="C115" s="36" t="b">
        <f>TRUE</f>
        <v>1</v>
      </c>
      <c r="D115" s="36" t="b">
        <f>TRUE</f>
        <v>1</v>
      </c>
      <c r="E115" s="36" t="b">
        <f>TRUE</f>
        <v>1</v>
      </c>
      <c r="F115" s="36" t="b">
        <f>TRUE</f>
        <v>1</v>
      </c>
      <c r="G115" s="37" t="b">
        <f>TRUE</f>
        <v>1</v>
      </c>
    </row>
    <row r="116" spans="1:7" x14ac:dyDescent="0.2">
      <c r="A116" s="93"/>
      <c r="B116" s="32" t="s">
        <v>58</v>
      </c>
      <c r="C116" s="36" t="b">
        <f>TRUE</f>
        <v>1</v>
      </c>
      <c r="D116" s="36" t="b">
        <f>TRUE</f>
        <v>1</v>
      </c>
      <c r="E116" s="36" t="b">
        <f>TRUE</f>
        <v>1</v>
      </c>
      <c r="F116" s="36" t="b">
        <f>TRUE</f>
        <v>1</v>
      </c>
      <c r="G116" s="37" t="b">
        <f>TRUE</f>
        <v>1</v>
      </c>
    </row>
    <row r="117" spans="1:7" x14ac:dyDescent="0.2">
      <c r="A117" s="93"/>
      <c r="B117" s="32" t="s">
        <v>60</v>
      </c>
      <c r="C117" s="36" t="b">
        <f>TRUE</f>
        <v>1</v>
      </c>
      <c r="D117" s="36" t="b">
        <f>TRUE</f>
        <v>1</v>
      </c>
      <c r="E117" s="36" t="b">
        <f>TRUE</f>
        <v>1</v>
      </c>
      <c r="F117" s="36" t="b">
        <f>TRUE</f>
        <v>1</v>
      </c>
      <c r="G117" s="37" t="b">
        <f>TRUE</f>
        <v>1</v>
      </c>
    </row>
    <row r="118" spans="1:7" x14ac:dyDescent="0.2">
      <c r="A118" s="93"/>
      <c r="B118" s="32" t="s">
        <v>59</v>
      </c>
      <c r="C118" s="36" t="b">
        <f>TRUE</f>
        <v>1</v>
      </c>
      <c r="D118" s="36" t="b">
        <f>TRUE</f>
        <v>1</v>
      </c>
      <c r="E118" s="36" t="b">
        <f>TRUE</f>
        <v>1</v>
      </c>
      <c r="F118" s="36" t="b">
        <f>TRUE</f>
        <v>1</v>
      </c>
      <c r="G118" s="37" t="b">
        <f>TRUE</f>
        <v>1</v>
      </c>
    </row>
    <row r="119" spans="1:7" x14ac:dyDescent="0.2">
      <c r="A119" s="93"/>
      <c r="B119" s="32" t="s">
        <v>36</v>
      </c>
      <c r="C119" s="36" t="b">
        <f>C79&lt;=C68</f>
        <v>1</v>
      </c>
      <c r="D119" s="36" t="b">
        <f>D79&lt;=D68</f>
        <v>1</v>
      </c>
      <c r="E119" s="36" t="b">
        <f>E79&lt;=E68</f>
        <v>1</v>
      </c>
      <c r="F119" s="36" t="b">
        <f>F79&lt;=F68</f>
        <v>1</v>
      </c>
      <c r="G119" s="37" t="b">
        <f>G79&lt;=G68</f>
        <v>1</v>
      </c>
    </row>
    <row r="120" spans="1:7" x14ac:dyDescent="0.2">
      <c r="A120" s="93"/>
      <c r="B120" s="32" t="s">
        <v>76</v>
      </c>
      <c r="C120" s="36" t="b">
        <f>TRUE</f>
        <v>1</v>
      </c>
      <c r="D120" s="36" t="b">
        <f>TRUE</f>
        <v>1</v>
      </c>
      <c r="E120" s="36" t="b">
        <f>TRUE</f>
        <v>1</v>
      </c>
      <c r="F120" s="36" t="b">
        <f>TRUE</f>
        <v>1</v>
      </c>
      <c r="G120" s="37" t="b">
        <f>TRUE</f>
        <v>1</v>
      </c>
    </row>
    <row r="121" spans="1:7" x14ac:dyDescent="0.2">
      <c r="A121" s="93"/>
      <c r="B121" s="32" t="s">
        <v>54</v>
      </c>
      <c r="C121" s="36" t="b">
        <f>TRUE</f>
        <v>1</v>
      </c>
      <c r="D121" s="36" t="b">
        <f>TRUE</f>
        <v>1</v>
      </c>
      <c r="E121" s="36" t="b">
        <f>TRUE</f>
        <v>1</v>
      </c>
      <c r="F121" s="36" t="b">
        <f>TRUE</f>
        <v>1</v>
      </c>
      <c r="G121" s="37" t="b">
        <f>TRUE</f>
        <v>1</v>
      </c>
    </row>
    <row r="122" spans="1:7" x14ac:dyDescent="0.2">
      <c r="A122" s="93"/>
      <c r="B122" s="32" t="s">
        <v>32</v>
      </c>
      <c r="C122" s="36" t="b">
        <f>TRUE</f>
        <v>1</v>
      </c>
      <c r="D122" s="36" t="b">
        <f>TRUE</f>
        <v>1</v>
      </c>
      <c r="E122" s="36" t="b">
        <f>TRUE</f>
        <v>1</v>
      </c>
      <c r="F122" s="36" t="b">
        <f>TRUE</f>
        <v>1</v>
      </c>
      <c r="G122" s="37" t="b">
        <f>TRUE</f>
        <v>1</v>
      </c>
    </row>
    <row r="123" spans="1:7" ht="13.5" thickBot="1" x14ac:dyDescent="0.25">
      <c r="A123" s="93"/>
      <c r="B123" s="33" t="s">
        <v>75</v>
      </c>
      <c r="C123" s="38" t="b">
        <f>TRUE</f>
        <v>1</v>
      </c>
      <c r="D123" s="38" t="b">
        <f>TRUE</f>
        <v>1</v>
      </c>
      <c r="E123" s="38" t="b">
        <f>TRUE</f>
        <v>1</v>
      </c>
      <c r="F123" s="38" t="b">
        <f>TRUE</f>
        <v>1</v>
      </c>
      <c r="G123" s="39" t="b">
        <f>TRUE</f>
        <v>1</v>
      </c>
    </row>
    <row r="124" spans="1:7" x14ac:dyDescent="0.2">
      <c r="A124" s="93"/>
      <c r="B124" s="94"/>
      <c r="C124" s="94"/>
      <c r="D124" s="94"/>
      <c r="E124" s="94"/>
      <c r="F124" s="94"/>
      <c r="G124" s="94"/>
    </row>
    <row r="125" spans="1:7" ht="13.5" thickBot="1" x14ac:dyDescent="0.25">
      <c r="A125" s="93"/>
      <c r="B125" s="3" t="s">
        <v>41</v>
      </c>
      <c r="C125" s="94"/>
      <c r="D125" s="94"/>
      <c r="E125" s="94"/>
      <c r="F125" s="94"/>
      <c r="G125" s="94"/>
    </row>
    <row r="126" spans="1:7" x14ac:dyDescent="0.2">
      <c r="A126" s="93"/>
      <c r="B126" s="26" t="s">
        <v>33</v>
      </c>
      <c r="C126" s="27" t="s">
        <v>275</v>
      </c>
      <c r="D126" s="27" t="s">
        <v>276</v>
      </c>
      <c r="E126" s="27" t="s">
        <v>277</v>
      </c>
      <c r="F126" s="27" t="s">
        <v>278</v>
      </c>
      <c r="G126" s="28" t="s">
        <v>279</v>
      </c>
    </row>
    <row r="127" spans="1:7" x14ac:dyDescent="0.2">
      <c r="A127" s="93"/>
      <c r="B127" s="29" t="s">
        <v>51</v>
      </c>
      <c r="C127" s="36" t="b">
        <f t="shared" ref="C127:G136" si="7">AND(C87,C107)</f>
        <v>0</v>
      </c>
      <c r="D127" s="36" t="b">
        <f t="shared" si="7"/>
        <v>0</v>
      </c>
      <c r="E127" s="36" t="b">
        <f t="shared" si="7"/>
        <v>0</v>
      </c>
      <c r="F127" s="36" t="b">
        <f t="shared" si="7"/>
        <v>0</v>
      </c>
      <c r="G127" s="37" t="b">
        <f t="shared" si="7"/>
        <v>0</v>
      </c>
    </row>
    <row r="128" spans="1:7" x14ac:dyDescent="0.2">
      <c r="A128" s="93"/>
      <c r="B128" s="32" t="s">
        <v>218</v>
      </c>
      <c r="C128" s="36" t="b">
        <f t="shared" si="7"/>
        <v>0</v>
      </c>
      <c r="D128" s="36" t="b">
        <f t="shared" si="7"/>
        <v>0</v>
      </c>
      <c r="E128" s="36" t="b">
        <f t="shared" si="7"/>
        <v>0</v>
      </c>
      <c r="F128" s="36" t="b">
        <f t="shared" si="7"/>
        <v>0</v>
      </c>
      <c r="G128" s="37" t="b">
        <f t="shared" si="7"/>
        <v>0</v>
      </c>
    </row>
    <row r="129" spans="1:7" x14ac:dyDescent="0.2">
      <c r="A129" s="93"/>
      <c r="B129" s="32" t="s">
        <v>219</v>
      </c>
      <c r="C129" s="36" t="b">
        <f t="shared" si="7"/>
        <v>0</v>
      </c>
      <c r="D129" s="36" t="b">
        <f t="shared" si="7"/>
        <v>0</v>
      </c>
      <c r="E129" s="36" t="b">
        <f t="shared" si="7"/>
        <v>0</v>
      </c>
      <c r="F129" s="36" t="b">
        <f t="shared" si="7"/>
        <v>0</v>
      </c>
      <c r="G129" s="37" t="b">
        <f t="shared" si="7"/>
        <v>0</v>
      </c>
    </row>
    <row r="130" spans="1:7" x14ac:dyDescent="0.2">
      <c r="A130" s="93"/>
      <c r="B130" s="32" t="s">
        <v>35</v>
      </c>
      <c r="C130" s="36" t="b">
        <f t="shared" si="7"/>
        <v>0</v>
      </c>
      <c r="D130" s="36" t="b">
        <f t="shared" si="7"/>
        <v>0</v>
      </c>
      <c r="E130" s="36" t="b">
        <f t="shared" si="7"/>
        <v>0</v>
      </c>
      <c r="F130" s="36" t="b">
        <f t="shared" si="7"/>
        <v>0</v>
      </c>
      <c r="G130" s="37" t="b">
        <f t="shared" si="7"/>
        <v>0</v>
      </c>
    </row>
    <row r="131" spans="1:7" x14ac:dyDescent="0.2">
      <c r="A131" s="93"/>
      <c r="B131" s="32" t="s">
        <v>30</v>
      </c>
      <c r="C131" s="36" t="b">
        <f t="shared" si="7"/>
        <v>0</v>
      </c>
      <c r="D131" s="36" t="b">
        <f t="shared" si="7"/>
        <v>0</v>
      </c>
      <c r="E131" s="36" t="b">
        <f t="shared" si="7"/>
        <v>0</v>
      </c>
      <c r="F131" s="36" t="b">
        <f t="shared" si="7"/>
        <v>0</v>
      </c>
      <c r="G131" s="37" t="b">
        <f t="shared" si="7"/>
        <v>0</v>
      </c>
    </row>
    <row r="132" spans="1:7" x14ac:dyDescent="0.2">
      <c r="A132" s="93"/>
      <c r="B132" s="32" t="s">
        <v>3</v>
      </c>
      <c r="C132" s="36" t="b">
        <f t="shared" si="7"/>
        <v>0</v>
      </c>
      <c r="D132" s="36" t="b">
        <f t="shared" si="7"/>
        <v>0</v>
      </c>
      <c r="E132" s="36" t="b">
        <f t="shared" si="7"/>
        <v>0</v>
      </c>
      <c r="F132" s="36" t="b">
        <f t="shared" si="7"/>
        <v>0</v>
      </c>
      <c r="G132" s="37" t="b">
        <f t="shared" si="7"/>
        <v>0</v>
      </c>
    </row>
    <row r="133" spans="1:7" x14ac:dyDescent="0.2">
      <c r="A133" s="93"/>
      <c r="B133" s="32" t="s">
        <v>31</v>
      </c>
      <c r="C133" s="36" t="b">
        <f t="shared" si="7"/>
        <v>0</v>
      </c>
      <c r="D133" s="36" t="b">
        <f t="shared" si="7"/>
        <v>0</v>
      </c>
      <c r="E133" s="36" t="b">
        <f t="shared" si="7"/>
        <v>0</v>
      </c>
      <c r="F133" s="36" t="b">
        <f t="shared" si="7"/>
        <v>0</v>
      </c>
      <c r="G133" s="37" t="b">
        <f t="shared" si="7"/>
        <v>0</v>
      </c>
    </row>
    <row r="134" spans="1:7" x14ac:dyDescent="0.2">
      <c r="A134" s="93"/>
      <c r="B134" s="32" t="s">
        <v>3</v>
      </c>
      <c r="C134" s="36" t="b">
        <f t="shared" si="7"/>
        <v>0</v>
      </c>
      <c r="D134" s="36" t="b">
        <f t="shared" si="7"/>
        <v>0</v>
      </c>
      <c r="E134" s="36" t="b">
        <f t="shared" si="7"/>
        <v>0</v>
      </c>
      <c r="F134" s="36" t="b">
        <f t="shared" si="7"/>
        <v>0</v>
      </c>
      <c r="G134" s="37" t="b">
        <f t="shared" si="7"/>
        <v>0</v>
      </c>
    </row>
    <row r="135" spans="1:7" x14ac:dyDescent="0.2">
      <c r="A135" s="93"/>
      <c r="B135" s="32" t="s">
        <v>57</v>
      </c>
      <c r="C135" s="36" t="b">
        <f t="shared" si="7"/>
        <v>1</v>
      </c>
      <c r="D135" s="36" t="b">
        <f t="shared" si="7"/>
        <v>1</v>
      </c>
      <c r="E135" s="36" t="b">
        <f t="shared" si="7"/>
        <v>1</v>
      </c>
      <c r="F135" s="36" t="b">
        <f t="shared" si="7"/>
        <v>1</v>
      </c>
      <c r="G135" s="37" t="b">
        <f t="shared" si="7"/>
        <v>1</v>
      </c>
    </row>
    <row r="136" spans="1:7" x14ac:dyDescent="0.2">
      <c r="A136" s="93"/>
      <c r="B136" s="32" t="s">
        <v>58</v>
      </c>
      <c r="C136" s="36" t="b">
        <f t="shared" si="7"/>
        <v>1</v>
      </c>
      <c r="D136" s="36" t="b">
        <f t="shared" si="7"/>
        <v>1</v>
      </c>
      <c r="E136" s="36" t="b">
        <f t="shared" si="7"/>
        <v>1</v>
      </c>
      <c r="F136" s="36" t="b">
        <f t="shared" si="7"/>
        <v>1</v>
      </c>
      <c r="G136" s="37" t="b">
        <f t="shared" si="7"/>
        <v>1</v>
      </c>
    </row>
    <row r="137" spans="1:7" x14ac:dyDescent="0.2">
      <c r="A137" s="93"/>
      <c r="B137" s="32" t="s">
        <v>60</v>
      </c>
      <c r="C137" s="36" t="b">
        <f t="shared" ref="C137:G143" si="8">AND(C97,C117)</f>
        <v>1</v>
      </c>
      <c r="D137" s="36" t="b">
        <f t="shared" si="8"/>
        <v>1</v>
      </c>
      <c r="E137" s="36" t="b">
        <f t="shared" si="8"/>
        <v>1</v>
      </c>
      <c r="F137" s="36" t="b">
        <f t="shared" si="8"/>
        <v>1</v>
      </c>
      <c r="G137" s="37" t="b">
        <f t="shared" si="8"/>
        <v>1</v>
      </c>
    </row>
    <row r="138" spans="1:7" x14ac:dyDescent="0.2">
      <c r="A138" s="93"/>
      <c r="B138" s="32" t="s">
        <v>59</v>
      </c>
      <c r="C138" s="36" t="b">
        <f t="shared" si="8"/>
        <v>1</v>
      </c>
      <c r="D138" s="36" t="b">
        <f t="shared" si="8"/>
        <v>1</v>
      </c>
      <c r="E138" s="36" t="b">
        <f t="shared" si="8"/>
        <v>1</v>
      </c>
      <c r="F138" s="36" t="b">
        <f t="shared" si="8"/>
        <v>1</v>
      </c>
      <c r="G138" s="37" t="b">
        <f t="shared" si="8"/>
        <v>1</v>
      </c>
    </row>
    <row r="139" spans="1:7" x14ac:dyDescent="0.2">
      <c r="A139" s="93"/>
      <c r="B139" s="32" t="s">
        <v>36</v>
      </c>
      <c r="C139" s="36" t="b">
        <f t="shared" si="8"/>
        <v>1</v>
      </c>
      <c r="D139" s="36" t="b">
        <f t="shared" si="8"/>
        <v>1</v>
      </c>
      <c r="E139" s="36" t="b">
        <f t="shared" si="8"/>
        <v>1</v>
      </c>
      <c r="F139" s="36" t="b">
        <f t="shared" si="8"/>
        <v>1</v>
      </c>
      <c r="G139" s="37" t="b">
        <f t="shared" si="8"/>
        <v>1</v>
      </c>
    </row>
    <row r="140" spans="1:7" x14ac:dyDescent="0.2">
      <c r="A140" s="93"/>
      <c r="B140" s="32" t="s">
        <v>76</v>
      </c>
      <c r="C140" s="36" t="b">
        <f t="shared" si="8"/>
        <v>1</v>
      </c>
      <c r="D140" s="36" t="b">
        <f t="shared" si="8"/>
        <v>1</v>
      </c>
      <c r="E140" s="36" t="b">
        <f t="shared" si="8"/>
        <v>1</v>
      </c>
      <c r="F140" s="36" t="b">
        <f t="shared" si="8"/>
        <v>1</v>
      </c>
      <c r="G140" s="37" t="b">
        <f t="shared" si="8"/>
        <v>1</v>
      </c>
    </row>
    <row r="141" spans="1:7" x14ac:dyDescent="0.2">
      <c r="A141" s="93"/>
      <c r="B141" s="32" t="s">
        <v>54</v>
      </c>
      <c r="C141" s="36" t="b">
        <f t="shared" si="8"/>
        <v>1</v>
      </c>
      <c r="D141" s="36" t="b">
        <f t="shared" si="8"/>
        <v>1</v>
      </c>
      <c r="E141" s="36" t="b">
        <f t="shared" si="8"/>
        <v>1</v>
      </c>
      <c r="F141" s="36" t="b">
        <f t="shared" si="8"/>
        <v>1</v>
      </c>
      <c r="G141" s="37" t="b">
        <f t="shared" si="8"/>
        <v>1</v>
      </c>
    </row>
    <row r="142" spans="1:7" x14ac:dyDescent="0.2">
      <c r="A142" s="93"/>
      <c r="B142" s="32" t="s">
        <v>32</v>
      </c>
      <c r="C142" s="36" t="b">
        <f t="shared" si="8"/>
        <v>1</v>
      </c>
      <c r="D142" s="36" t="b">
        <f t="shared" si="8"/>
        <v>1</v>
      </c>
      <c r="E142" s="36" t="b">
        <f t="shared" si="8"/>
        <v>1</v>
      </c>
      <c r="F142" s="36" t="b">
        <f t="shared" si="8"/>
        <v>1</v>
      </c>
      <c r="G142" s="37" t="b">
        <f t="shared" si="8"/>
        <v>1</v>
      </c>
    </row>
    <row r="143" spans="1:7" ht="13.5" thickBot="1" x14ac:dyDescent="0.25">
      <c r="A143" s="93"/>
      <c r="B143" s="33" t="s">
        <v>75</v>
      </c>
      <c r="C143" s="38" t="b">
        <f t="shared" si="8"/>
        <v>1</v>
      </c>
      <c r="D143" s="38" t="b">
        <f t="shared" si="8"/>
        <v>1</v>
      </c>
      <c r="E143" s="38" t="b">
        <f t="shared" si="8"/>
        <v>1</v>
      </c>
      <c r="F143" s="38" t="b">
        <f t="shared" si="8"/>
        <v>1</v>
      </c>
      <c r="G143" s="39" t="b">
        <f t="shared" si="8"/>
        <v>1</v>
      </c>
    </row>
    <row r="144" spans="1:7" x14ac:dyDescent="0.2">
      <c r="A144" s="93"/>
      <c r="B144" s="94"/>
      <c r="C144" s="94"/>
      <c r="D144" s="94"/>
      <c r="E144" s="94"/>
      <c r="F144" s="94"/>
      <c r="G144" s="94"/>
    </row>
    <row r="145" spans="1:7" ht="13.5" thickBot="1" x14ac:dyDescent="0.25">
      <c r="A145" s="93"/>
      <c r="B145" s="3" t="s">
        <v>42</v>
      </c>
      <c r="C145" s="94"/>
      <c r="D145" s="94"/>
      <c r="E145" s="94"/>
      <c r="F145" s="94"/>
      <c r="G145" s="94"/>
    </row>
    <row r="146" spans="1:7" x14ac:dyDescent="0.2">
      <c r="A146" s="93"/>
      <c r="B146" s="96"/>
      <c r="C146" s="27" t="s">
        <v>275</v>
      </c>
      <c r="D146" s="27" t="s">
        <v>276</v>
      </c>
      <c r="E146" s="27" t="s">
        <v>277</v>
      </c>
      <c r="F146" s="27" t="s">
        <v>278</v>
      </c>
      <c r="G146" s="28" t="s">
        <v>279</v>
      </c>
    </row>
    <row r="147" spans="1:7" x14ac:dyDescent="0.2">
      <c r="A147" s="93"/>
      <c r="B147" s="41" t="s">
        <v>189</v>
      </c>
      <c r="C147" s="36" t="b">
        <f>AND(C127:C128,C130)</f>
        <v>0</v>
      </c>
      <c r="D147" s="36" t="b">
        <f>AND(D127:D128,D130)</f>
        <v>0</v>
      </c>
      <c r="E147" s="36" t="b">
        <f>AND(E127:E128,E130)</f>
        <v>0</v>
      </c>
      <c r="F147" s="36" t="b">
        <f>AND(F127:F128,F130)</f>
        <v>0</v>
      </c>
      <c r="G147" s="37" t="b">
        <f>AND(G127:G128,G130)</f>
        <v>0</v>
      </c>
    </row>
    <row r="148" spans="1:7" x14ac:dyDescent="0.2">
      <c r="A148" s="93"/>
      <c r="B148" s="41" t="s">
        <v>190</v>
      </c>
      <c r="C148" s="36" t="b">
        <f>AND(C147,C131:C132)</f>
        <v>0</v>
      </c>
      <c r="D148" s="36" t="b">
        <f>AND(D147,D131:D132)</f>
        <v>0</v>
      </c>
      <c r="E148" s="36" t="b">
        <f>AND(E147,E131:E132)</f>
        <v>0</v>
      </c>
      <c r="F148" s="36" t="b">
        <f>AND(F147,F131:F132)</f>
        <v>0</v>
      </c>
      <c r="G148" s="37" t="b">
        <f>AND(G147,G131:G132)</f>
        <v>0</v>
      </c>
    </row>
    <row r="149" spans="1:7" ht="13.5" thickBot="1" x14ac:dyDescent="0.25">
      <c r="A149" s="93"/>
      <c r="B149" s="42" t="s">
        <v>191</v>
      </c>
      <c r="C149" s="38" t="b">
        <f>AND(C148,C133:C134)</f>
        <v>0</v>
      </c>
      <c r="D149" s="38" t="b">
        <f>AND(D148,D133:D134)</f>
        <v>0</v>
      </c>
      <c r="E149" s="38" t="b">
        <f>AND(E148,E133:E134)</f>
        <v>0</v>
      </c>
      <c r="F149" s="38" t="b">
        <f>AND(F148,F133:F134)</f>
        <v>0</v>
      </c>
      <c r="G149" s="39" t="b">
        <f>AND(G148,G133:G134)</f>
        <v>0</v>
      </c>
    </row>
    <row r="150" spans="1:7" x14ac:dyDescent="0.2">
      <c r="A150" s="93"/>
      <c r="B150" s="94"/>
      <c r="C150" s="94"/>
      <c r="D150" s="94"/>
      <c r="E150" s="94"/>
      <c r="F150" s="94"/>
      <c r="G150" s="94"/>
    </row>
    <row r="151" spans="1:7" ht="20.100000000000001" customHeight="1" x14ac:dyDescent="0.2">
      <c r="B151" s="156" t="s">
        <v>251</v>
      </c>
      <c r="C151" s="155"/>
      <c r="D151" s="155"/>
      <c r="E151" s="155"/>
      <c r="F151" s="155"/>
      <c r="G151" s="155"/>
    </row>
    <row r="152" spans="1:7" ht="12.75" customHeight="1" x14ac:dyDescent="0.2"/>
    <row r="153" spans="1:7" ht="13.5" thickBot="1" x14ac:dyDescent="0.25">
      <c r="A153" s="93"/>
      <c r="B153" s="3" t="s">
        <v>238</v>
      </c>
      <c r="C153" s="94"/>
      <c r="D153" s="94"/>
      <c r="E153" s="94"/>
      <c r="F153" s="94"/>
      <c r="G153" s="94"/>
    </row>
    <row r="154" spans="1:7" x14ac:dyDescent="0.2">
      <c r="A154" s="93"/>
      <c r="B154" s="96"/>
      <c r="C154" s="27" t="s">
        <v>275</v>
      </c>
      <c r="D154" s="27" t="s">
        <v>276</v>
      </c>
      <c r="E154" s="27" t="s">
        <v>277</v>
      </c>
      <c r="F154" s="27" t="s">
        <v>278</v>
      </c>
      <c r="G154" s="28" t="s">
        <v>279</v>
      </c>
    </row>
    <row r="155" spans="1:7" x14ac:dyDescent="0.2">
      <c r="A155" s="93"/>
      <c r="B155" s="55" t="s">
        <v>239</v>
      </c>
      <c r="C155" s="58">
        <f>IF(AND(C$127,C$135),C$67+C$75,0)</f>
        <v>0</v>
      </c>
      <c r="D155" s="58">
        <f>IF(AND(D$127,D$135),D$67+D$75,0)</f>
        <v>0</v>
      </c>
      <c r="E155" s="58">
        <f>IF(AND(E$127,E$135),E$67+E$75,0)</f>
        <v>0</v>
      </c>
      <c r="F155" s="58">
        <f>IF(AND(F$127,F$135),F$67+F$75,0)</f>
        <v>0</v>
      </c>
      <c r="G155" s="59">
        <f>IF(AND(G$127,G$135),G$67+G$75,0)</f>
        <v>0</v>
      </c>
    </row>
    <row r="156" spans="1:7" ht="13.5" thickBot="1" x14ac:dyDescent="0.25">
      <c r="A156" s="93"/>
      <c r="B156" s="57" t="s">
        <v>118</v>
      </c>
      <c r="C156" s="65">
        <f>IF(AND(C$127,C$136,C$138),C$67-C$76+C$78,0)</f>
        <v>0</v>
      </c>
      <c r="D156" s="65">
        <f>IF(AND(D$127,D$136,D$138),D$67-D$76+D$78,0)</f>
        <v>0</v>
      </c>
      <c r="E156" s="65">
        <f>IF(AND(E$127,E$136,E$138),E$67-E$76+E$78,0)</f>
        <v>0</v>
      </c>
      <c r="F156" s="65">
        <f>IF(AND(F$127,F$136,F$138),F$67-F$76+F$78,0)</f>
        <v>0</v>
      </c>
      <c r="G156" s="66">
        <f>IF(AND(G$127,G$136,G$138),G$67-G$76+G$78,0)</f>
        <v>0</v>
      </c>
    </row>
    <row r="158" spans="1:7" ht="12.75" customHeight="1" thickBot="1" x14ac:dyDescent="0.25">
      <c r="B158" s="119" t="s">
        <v>123</v>
      </c>
      <c r="C158" s="117"/>
      <c r="D158" s="117"/>
      <c r="E158" s="117"/>
      <c r="F158" s="117"/>
      <c r="G158" s="117"/>
    </row>
    <row r="159" spans="1:7" ht="12.75" customHeight="1" x14ac:dyDescent="0.2">
      <c r="B159" s="198"/>
      <c r="C159" s="121" t="s">
        <v>275</v>
      </c>
      <c r="D159" s="121" t="s">
        <v>276</v>
      </c>
      <c r="E159" s="121" t="s">
        <v>277</v>
      </c>
      <c r="F159" s="121" t="s">
        <v>278</v>
      </c>
      <c r="G159" s="122" t="s">
        <v>279</v>
      </c>
    </row>
    <row r="160" spans="1:7" ht="12.75" customHeight="1" x14ac:dyDescent="0.2">
      <c r="B160" s="199" t="s">
        <v>57</v>
      </c>
      <c r="C160" s="125">
        <f>IF(C$135,C$75,0)</f>
        <v>0</v>
      </c>
      <c r="D160" s="125">
        <f>IF(D$135,D$75,0)</f>
        <v>0</v>
      </c>
      <c r="E160" s="125">
        <f>IF(E$135,E$75,0)</f>
        <v>0</v>
      </c>
      <c r="F160" s="125">
        <f>IF(F$135,F$75,0)</f>
        <v>0</v>
      </c>
      <c r="G160" s="126">
        <f>IF(G$135,G$75,0)</f>
        <v>0</v>
      </c>
    </row>
    <row r="161" spans="1:7" ht="12.75" customHeight="1" x14ac:dyDescent="0.2">
      <c r="B161" s="199" t="s">
        <v>58</v>
      </c>
      <c r="C161" s="125">
        <f>IF(C$136,C$76,0)</f>
        <v>0</v>
      </c>
      <c r="D161" s="125">
        <f>IF(D$136,D$76,0)</f>
        <v>0</v>
      </c>
      <c r="E161" s="125">
        <f>IF(E$136,E$76,0)</f>
        <v>0</v>
      </c>
      <c r="F161" s="125">
        <f>IF(F$136,F$76,0)</f>
        <v>0</v>
      </c>
      <c r="G161" s="126">
        <f>IF(G$136,G$76,0)</f>
        <v>0</v>
      </c>
    </row>
    <row r="162" spans="1:7" ht="12.75" customHeight="1" x14ac:dyDescent="0.2">
      <c r="B162" s="199" t="s">
        <v>60</v>
      </c>
      <c r="C162" s="125">
        <f>IF(C$137,C$77,0)</f>
        <v>0</v>
      </c>
      <c r="D162" s="125">
        <f>IF(D$137,D$77,0)</f>
        <v>0</v>
      </c>
      <c r="E162" s="125">
        <f>IF(E$137,E$77,0)</f>
        <v>0</v>
      </c>
      <c r="F162" s="125">
        <f>IF(F$137,F$77,0)</f>
        <v>0</v>
      </c>
      <c r="G162" s="126">
        <f>IF(G$137,G$77,0)</f>
        <v>0</v>
      </c>
    </row>
    <row r="163" spans="1:7" ht="12.75" customHeight="1" x14ac:dyDescent="0.2">
      <c r="B163" s="199" t="s">
        <v>59</v>
      </c>
      <c r="C163" s="125">
        <f>IF(C$138,C$78,0)</f>
        <v>0</v>
      </c>
      <c r="D163" s="125">
        <f>IF(D$138,D$78,0)</f>
        <v>0</v>
      </c>
      <c r="E163" s="125">
        <f>IF(E$138,E$78,0)</f>
        <v>0</v>
      </c>
      <c r="F163" s="125">
        <f>IF(F$138,F$78,0)</f>
        <v>0</v>
      </c>
      <c r="G163" s="126">
        <f>IF(G$138,G$78,0)</f>
        <v>0</v>
      </c>
    </row>
    <row r="164" spans="1:7" ht="12.75" customHeight="1" thickBot="1" x14ac:dyDescent="0.25">
      <c r="B164" s="200" t="s">
        <v>111</v>
      </c>
      <c r="C164" s="201">
        <f>C161-C163</f>
        <v>0</v>
      </c>
      <c r="D164" s="201">
        <f>D161-D163</f>
        <v>0</v>
      </c>
      <c r="E164" s="201">
        <f>E161-E163</f>
        <v>0</v>
      </c>
      <c r="F164" s="201">
        <f>F161-F163</f>
        <v>0</v>
      </c>
      <c r="G164" s="202">
        <f>G161-G163</f>
        <v>0</v>
      </c>
    </row>
    <row r="165" spans="1:7" ht="12.75" customHeight="1" x14ac:dyDescent="0.2"/>
    <row r="166" spans="1:7" ht="12.75" customHeight="1" thickBot="1" x14ac:dyDescent="0.25">
      <c r="B166" s="119" t="s">
        <v>124</v>
      </c>
      <c r="C166" s="117"/>
      <c r="D166" s="117"/>
      <c r="E166" s="117"/>
      <c r="F166" s="117"/>
      <c r="G166" s="117"/>
    </row>
    <row r="167" spans="1:7" ht="12.75" customHeight="1" x14ac:dyDescent="0.2">
      <c r="B167" s="198"/>
      <c r="C167" s="121" t="s">
        <v>275</v>
      </c>
      <c r="D167" s="121" t="s">
        <v>276</v>
      </c>
      <c r="E167" s="121" t="s">
        <v>277</v>
      </c>
      <c r="F167" s="121" t="s">
        <v>278</v>
      </c>
      <c r="G167" s="122" t="s">
        <v>279</v>
      </c>
    </row>
    <row r="168" spans="1:7" ht="12.75" customHeight="1" x14ac:dyDescent="0.2">
      <c r="B168" s="199" t="s">
        <v>76</v>
      </c>
      <c r="C168" s="125">
        <f>IF(C$140,C$80,0)</f>
        <v>0</v>
      </c>
      <c r="D168" s="125">
        <f>IF(D$140,D$80,0)</f>
        <v>0</v>
      </c>
      <c r="E168" s="125">
        <f>IF(E$140,E$80,0)</f>
        <v>0</v>
      </c>
      <c r="F168" s="125">
        <f>IF(F$140,F$80,0)</f>
        <v>0</v>
      </c>
      <c r="G168" s="126">
        <f>IF(G$140,G$80,0)</f>
        <v>0</v>
      </c>
    </row>
    <row r="169" spans="1:7" ht="12.75" customHeight="1" x14ac:dyDescent="0.2">
      <c r="B169" s="199" t="s">
        <v>54</v>
      </c>
      <c r="C169" s="125">
        <f>IF(C$141,C$81,0)</f>
        <v>0</v>
      </c>
      <c r="D169" s="125">
        <f>IF(D$141,D$81,0)</f>
        <v>0</v>
      </c>
      <c r="E169" s="125">
        <f>IF(E$141,E$81,0)</f>
        <v>0</v>
      </c>
      <c r="F169" s="125">
        <f>IF(F$141,F$81,0)</f>
        <v>0</v>
      </c>
      <c r="G169" s="126">
        <f>IF(G$141,G$81,0)</f>
        <v>0</v>
      </c>
    </row>
    <row r="170" spans="1:7" ht="12.75" customHeight="1" x14ac:dyDescent="0.2">
      <c r="B170" s="199" t="s">
        <v>32</v>
      </c>
      <c r="C170" s="125">
        <f>IF(C$142,C$82,0)</f>
        <v>0</v>
      </c>
      <c r="D170" s="125">
        <f>IF(D$142,D$82,0)</f>
        <v>0</v>
      </c>
      <c r="E170" s="125">
        <f>IF(E$142,E$82,0)</f>
        <v>0</v>
      </c>
      <c r="F170" s="125">
        <f>IF(F$142,F$82,0)</f>
        <v>0</v>
      </c>
      <c r="G170" s="126">
        <f>IF(G$142,G$82,0)</f>
        <v>0</v>
      </c>
    </row>
    <row r="171" spans="1:7" ht="12.75" customHeight="1" thickBot="1" x14ac:dyDescent="0.25">
      <c r="B171" s="200" t="s">
        <v>75</v>
      </c>
      <c r="C171" s="201">
        <f>IF(C$143,C$83,0)</f>
        <v>0</v>
      </c>
      <c r="D171" s="201">
        <f>IF(D$143,D$83,0)</f>
        <v>0</v>
      </c>
      <c r="E171" s="201">
        <f>IF(E$143,E$83,0)</f>
        <v>0</v>
      </c>
      <c r="F171" s="201">
        <f>IF(F$143,F$83,0)</f>
        <v>0</v>
      </c>
      <c r="G171" s="202">
        <f>IF(G$143,G$83,0)</f>
        <v>0</v>
      </c>
    </row>
    <row r="172" spans="1:7" ht="12.75" customHeight="1" x14ac:dyDescent="0.2"/>
    <row r="173" spans="1:7" ht="13.5" thickBot="1" x14ac:dyDescent="0.25">
      <c r="A173" s="93"/>
      <c r="B173" s="3" t="s">
        <v>10</v>
      </c>
      <c r="C173" s="94"/>
      <c r="D173" s="94"/>
      <c r="E173" s="94"/>
      <c r="F173" s="94"/>
      <c r="G173" s="94"/>
    </row>
    <row r="174" spans="1:7" x14ac:dyDescent="0.2">
      <c r="A174" s="93"/>
      <c r="B174" s="96"/>
      <c r="C174" s="27" t="s">
        <v>275</v>
      </c>
      <c r="D174" s="27" t="s">
        <v>276</v>
      </c>
      <c r="E174" s="27" t="s">
        <v>277</v>
      </c>
      <c r="F174" s="27" t="s">
        <v>278</v>
      </c>
      <c r="G174" s="28" t="s">
        <v>279</v>
      </c>
    </row>
    <row r="175" spans="1:7" x14ac:dyDescent="0.2">
      <c r="A175" s="93"/>
      <c r="B175" s="41" t="s">
        <v>223</v>
      </c>
      <c r="C175" s="36">
        <f>IF(C$128,C$68,0)</f>
        <v>0</v>
      </c>
      <c r="D175" s="36">
        <f>IF(D$128,D$68,0)</f>
        <v>0</v>
      </c>
      <c r="E175" s="36">
        <f>IF(E$128,E$68,0)</f>
        <v>0</v>
      </c>
      <c r="F175" s="36">
        <f>IF(F$128,F$68,0)</f>
        <v>0</v>
      </c>
      <c r="G175" s="37">
        <f>IF(G$128,G$68,0)</f>
        <v>0</v>
      </c>
    </row>
    <row r="176" spans="1:7" x14ac:dyDescent="0.2">
      <c r="A176" s="93"/>
      <c r="B176" s="41" t="s">
        <v>224</v>
      </c>
      <c r="C176" s="36">
        <f>IF(C$129,C$69,0)</f>
        <v>0</v>
      </c>
      <c r="D176" s="36">
        <f>IF(D$129,D$69,0)</f>
        <v>0</v>
      </c>
      <c r="E176" s="36">
        <f>IF(E$129,E$69,0)</f>
        <v>0</v>
      </c>
      <c r="F176" s="36">
        <f>IF(F$129,F$69,0)</f>
        <v>0</v>
      </c>
      <c r="G176" s="37">
        <f>IF(G$129,G$69,0)</f>
        <v>0</v>
      </c>
    </row>
    <row r="177" spans="1:7" x14ac:dyDescent="0.2">
      <c r="A177" s="93"/>
      <c r="B177" s="46" t="s">
        <v>225</v>
      </c>
      <c r="C177" s="47">
        <f>IF(C$147,IF(C$148,C$71,C$68),0)</f>
        <v>0</v>
      </c>
      <c r="D177" s="47">
        <f>IF(D$147,IF(D$148,D$71,D$68),0)</f>
        <v>0</v>
      </c>
      <c r="E177" s="47">
        <f>IF(E$147,IF(E$148,E$71,E$68),0)</f>
        <v>0</v>
      </c>
      <c r="F177" s="47">
        <f>IF(F$147,IF(F$148,F$71,F$68),0)</f>
        <v>0</v>
      </c>
      <c r="G177" s="48">
        <f>IF(G$147,IF(G$148,G$71,G$68),0)</f>
        <v>0</v>
      </c>
    </row>
    <row r="178" spans="1:7" x14ac:dyDescent="0.2">
      <c r="A178" s="93"/>
      <c r="B178" s="41" t="s">
        <v>226</v>
      </c>
      <c r="C178" s="36">
        <f>IF(C$148,IF(C$149,C$73,C$68-C$71),0)</f>
        <v>0</v>
      </c>
      <c r="D178" s="36">
        <f>IF(D$148,IF(D$149,D$73,D$68-D$71),0)</f>
        <v>0</v>
      </c>
      <c r="E178" s="36">
        <f>IF(E$148,IF(E$149,E$73,E$68-E$71),0)</f>
        <v>0</v>
      </c>
      <c r="F178" s="36">
        <f>IF(F$148,IF(F$149,F$73,F$68-F$71),0)</f>
        <v>0</v>
      </c>
      <c r="G178" s="37">
        <f>IF(G$148,IF(G$149,G$73,G$68-G$71),0)</f>
        <v>0</v>
      </c>
    </row>
    <row r="179" spans="1:7" x14ac:dyDescent="0.2">
      <c r="A179" s="93"/>
      <c r="B179" s="43" t="s">
        <v>227</v>
      </c>
      <c r="C179" s="44">
        <f>IF(C$149,C175-C177-C178,0)</f>
        <v>0</v>
      </c>
      <c r="D179" s="44">
        <f>IF(D$149,D175-D177-D178,0)</f>
        <v>0</v>
      </c>
      <c r="E179" s="44">
        <f>IF(E$149,E175-E177-E178,0)</f>
        <v>0</v>
      </c>
      <c r="F179" s="44">
        <f>IF(F$149,F175-F177-F178,0)</f>
        <v>0</v>
      </c>
      <c r="G179" s="45">
        <f>IF(G$149,G175-G177-G178,0)</f>
        <v>0</v>
      </c>
    </row>
    <row r="180" spans="1:7" x14ac:dyDescent="0.2">
      <c r="A180" s="93"/>
      <c r="B180" s="41" t="s">
        <v>228</v>
      </c>
      <c r="C180" s="36">
        <f>IF(C176&gt;C177,C177,C176)</f>
        <v>0</v>
      </c>
      <c r="D180" s="36">
        <f>IF(D176&gt;D177,D177,D176)</f>
        <v>0</v>
      </c>
      <c r="E180" s="36">
        <f>IF(E176&gt;E177,E177,E176)</f>
        <v>0</v>
      </c>
      <c r="F180" s="36">
        <f>IF(F176&gt;F177,F177,F176)</f>
        <v>0</v>
      </c>
      <c r="G180" s="37">
        <f>IF(G176&gt;G177,G177,G176)</f>
        <v>0</v>
      </c>
    </row>
    <row r="181" spans="1:7" x14ac:dyDescent="0.2">
      <c r="A181" s="93"/>
      <c r="B181" s="41" t="s">
        <v>229</v>
      </c>
      <c r="C181" s="36">
        <f>IF(C176&gt;C177,IF(C176&gt;(C177+C178),C178,C176-C177),0)</f>
        <v>0</v>
      </c>
      <c r="D181" s="36">
        <f>IF(D176&gt;D177,IF(D176&gt;(D177+D178),D178,D176-D177),0)</f>
        <v>0</v>
      </c>
      <c r="E181" s="36">
        <f>IF(E176&gt;E177,IF(E176&gt;(E177+E178),E178,E176-E177),0)</f>
        <v>0</v>
      </c>
      <c r="F181" s="36">
        <f>IF(F176&gt;F177,IF(F176&gt;(F177+F178),F178,F176-F177),0)</f>
        <v>0</v>
      </c>
      <c r="G181" s="37">
        <f>IF(G176&gt;G177,IF(G176&gt;(G177+G178),G178,G176-G177),0)</f>
        <v>0</v>
      </c>
    </row>
    <row r="182" spans="1:7" x14ac:dyDescent="0.2">
      <c r="B182" s="43" t="s">
        <v>230</v>
      </c>
      <c r="C182" s="44">
        <f>IF(AND(C181&gt;0,C176&gt;(C177+C178)),C176-(C177+C178),0)</f>
        <v>0</v>
      </c>
      <c r="D182" s="44">
        <f>IF(AND(D181&gt;0,D176&gt;(D177+D178)),D176-(D177+D178),0)</f>
        <v>0</v>
      </c>
      <c r="E182" s="44">
        <f>IF(AND(E181&gt;0,E176&gt;(E177+E178)),E176-(E177+E178),0)</f>
        <v>0</v>
      </c>
      <c r="F182" s="44">
        <f>IF(AND(F181&gt;0,F176&gt;(F177+F178)),F176-(F177+F178),0)</f>
        <v>0</v>
      </c>
      <c r="G182" s="45">
        <f>IF(AND(G181&gt;0,G176&gt;(G177+G178)),G176-(G177+G178),0)</f>
        <v>0</v>
      </c>
    </row>
    <row r="183" spans="1:7" x14ac:dyDescent="0.2">
      <c r="A183" s="93"/>
      <c r="B183" s="46" t="s">
        <v>122</v>
      </c>
      <c r="C183" s="47">
        <f>IF(C$139,C$79,0)</f>
        <v>0</v>
      </c>
      <c r="D183" s="47">
        <f>IF(D$139,D$79,0)</f>
        <v>0</v>
      </c>
      <c r="E183" s="47">
        <f>IF(E$139,E$79,0)</f>
        <v>0</v>
      </c>
      <c r="F183" s="47">
        <f>IF(F$139,F$79,0)</f>
        <v>0</v>
      </c>
      <c r="G183" s="48">
        <f>IF(G$139,G$79,0)</f>
        <v>0</v>
      </c>
    </row>
    <row r="184" spans="1:7" ht="13.5" thickBot="1" x14ac:dyDescent="0.25">
      <c r="B184" s="149" t="s">
        <v>121</v>
      </c>
      <c r="C184" s="53" t="b">
        <f>IF(AND(C$129,C$139:C$142),C183&gt;=C176,FALSE)</f>
        <v>0</v>
      </c>
      <c r="D184" s="53" t="b">
        <f>IF(AND(D$129,D$139:D$142),D183&gt;=D176,FALSE)</f>
        <v>0</v>
      </c>
      <c r="E184" s="53" t="b">
        <f>IF(AND(E$129,E$139:E$142),E183&gt;=E176,FALSE)</f>
        <v>0</v>
      </c>
      <c r="F184" s="53" t="b">
        <f>IF(AND(F$129,F$139:F$142),F183&gt;=F176,FALSE)</f>
        <v>0</v>
      </c>
      <c r="G184" s="54" t="b">
        <f>IF(AND(G$129,G$139:G$142),G183&gt;=G176,FALSE)</f>
        <v>0</v>
      </c>
    </row>
    <row r="185" spans="1:7" x14ac:dyDescent="0.2">
      <c r="A185" s="93"/>
      <c r="B185" s="94"/>
      <c r="C185" s="94"/>
      <c r="D185" s="94"/>
      <c r="E185" s="94"/>
      <c r="F185" s="94"/>
      <c r="G185" s="94"/>
    </row>
    <row r="186" spans="1:7" ht="13.5" thickBot="1" x14ac:dyDescent="0.25">
      <c r="A186" s="93"/>
      <c r="B186" s="3" t="s">
        <v>128</v>
      </c>
      <c r="C186" s="94"/>
      <c r="D186" s="94"/>
      <c r="E186" s="94"/>
      <c r="F186" s="94"/>
      <c r="G186" s="94"/>
    </row>
    <row r="187" spans="1:7" x14ac:dyDescent="0.2">
      <c r="A187" s="93"/>
      <c r="B187" s="96"/>
      <c r="C187" s="27" t="s">
        <v>275</v>
      </c>
      <c r="D187" s="27" t="s">
        <v>276</v>
      </c>
      <c r="E187" s="27" t="s">
        <v>277</v>
      </c>
      <c r="F187" s="27" t="s">
        <v>278</v>
      </c>
      <c r="G187" s="28" t="s">
        <v>279</v>
      </c>
    </row>
    <row r="188" spans="1:7" x14ac:dyDescent="0.2">
      <c r="A188" s="93"/>
      <c r="B188" s="55" t="s">
        <v>125</v>
      </c>
      <c r="C188" s="49">
        <f>IF(C$130,C$70,0)</f>
        <v>0</v>
      </c>
      <c r="D188" s="49">
        <f>IF(D$130,D$70,0)</f>
        <v>0</v>
      </c>
      <c r="E188" s="49">
        <f>IF(E$130,E$70,0)</f>
        <v>0</v>
      </c>
      <c r="F188" s="49">
        <f>IF(F$130,F$70,0)</f>
        <v>0</v>
      </c>
      <c r="G188" s="50">
        <f>IF(G$130,G$70,0)</f>
        <v>0</v>
      </c>
    </row>
    <row r="189" spans="1:7" x14ac:dyDescent="0.2">
      <c r="A189" s="93"/>
      <c r="B189" s="55" t="s">
        <v>126</v>
      </c>
      <c r="C189" s="49">
        <f>IF(C$132,C$72,0)</f>
        <v>0</v>
      </c>
      <c r="D189" s="49">
        <f>IF(D$132,D$72,0)</f>
        <v>0</v>
      </c>
      <c r="E189" s="49">
        <f>IF(E$132,E$72,0)</f>
        <v>0</v>
      </c>
      <c r="F189" s="49">
        <f>IF(F$132,F$72,0)</f>
        <v>0</v>
      </c>
      <c r="G189" s="50">
        <f>IF(G$132,G$72,0)</f>
        <v>0</v>
      </c>
    </row>
    <row r="190" spans="1:7" x14ac:dyDescent="0.2">
      <c r="A190" s="93"/>
      <c r="B190" s="55" t="s">
        <v>127</v>
      </c>
      <c r="C190" s="49">
        <f>IF(C$134,C$74,0)</f>
        <v>0</v>
      </c>
      <c r="D190" s="49">
        <f>IF(D$134,D$74,0)</f>
        <v>0</v>
      </c>
      <c r="E190" s="49">
        <f>IF(E$134,E$74,0)</f>
        <v>0</v>
      </c>
      <c r="F190" s="49">
        <f>IF(F$134,F$74,0)</f>
        <v>0</v>
      </c>
      <c r="G190" s="50">
        <f>IF(G$134,G$74,0)</f>
        <v>0</v>
      </c>
    </row>
    <row r="191" spans="1:7" x14ac:dyDescent="0.2">
      <c r="A191" s="93"/>
      <c r="B191" s="56" t="s">
        <v>13</v>
      </c>
      <c r="C191" s="51">
        <f>C188/12</f>
        <v>0</v>
      </c>
      <c r="D191" s="51">
        <f>D188/12</f>
        <v>0</v>
      </c>
      <c r="E191" s="51">
        <f>E188/12</f>
        <v>0</v>
      </c>
      <c r="F191" s="51">
        <f>F188/12</f>
        <v>0</v>
      </c>
      <c r="G191" s="52">
        <f>G188/12</f>
        <v>0</v>
      </c>
    </row>
    <row r="192" spans="1:7" x14ac:dyDescent="0.2">
      <c r="A192" s="93"/>
      <c r="B192" s="55" t="s">
        <v>14</v>
      </c>
      <c r="C192" s="49">
        <f t="shared" ref="C192:G193" si="9">C189/12</f>
        <v>0</v>
      </c>
      <c r="D192" s="49">
        <f t="shared" si="9"/>
        <v>0</v>
      </c>
      <c r="E192" s="49">
        <f t="shared" si="9"/>
        <v>0</v>
      </c>
      <c r="F192" s="49">
        <f t="shared" si="9"/>
        <v>0</v>
      </c>
      <c r="G192" s="50">
        <f t="shared" si="9"/>
        <v>0</v>
      </c>
    </row>
    <row r="193" spans="1:7" x14ac:dyDescent="0.2">
      <c r="A193" s="93"/>
      <c r="B193" s="55" t="s">
        <v>15</v>
      </c>
      <c r="C193" s="49">
        <f t="shared" si="9"/>
        <v>0</v>
      </c>
      <c r="D193" s="49">
        <f t="shared" si="9"/>
        <v>0</v>
      </c>
      <c r="E193" s="49">
        <f t="shared" si="9"/>
        <v>0</v>
      </c>
      <c r="F193" s="49">
        <f t="shared" si="9"/>
        <v>0</v>
      </c>
      <c r="G193" s="50">
        <f t="shared" si="9"/>
        <v>0</v>
      </c>
    </row>
    <row r="194" spans="1:7" x14ac:dyDescent="0.2">
      <c r="A194" s="93"/>
      <c r="B194" s="56" t="s">
        <v>16</v>
      </c>
      <c r="C194" s="51">
        <f t="shared" ref="C194:G196" si="10">(1+C191)^12-1</f>
        <v>0</v>
      </c>
      <c r="D194" s="51">
        <f t="shared" si="10"/>
        <v>0</v>
      </c>
      <c r="E194" s="51">
        <f t="shared" si="10"/>
        <v>0</v>
      </c>
      <c r="F194" s="51">
        <f t="shared" si="10"/>
        <v>0</v>
      </c>
      <c r="G194" s="52">
        <f t="shared" si="10"/>
        <v>0</v>
      </c>
    </row>
    <row r="195" spans="1:7" x14ac:dyDescent="0.2">
      <c r="A195" s="93"/>
      <c r="B195" s="55" t="s">
        <v>17</v>
      </c>
      <c r="C195" s="49">
        <f t="shared" si="10"/>
        <v>0</v>
      </c>
      <c r="D195" s="49">
        <f t="shared" si="10"/>
        <v>0</v>
      </c>
      <c r="E195" s="49">
        <f t="shared" si="10"/>
        <v>0</v>
      </c>
      <c r="F195" s="49">
        <f t="shared" si="10"/>
        <v>0</v>
      </c>
      <c r="G195" s="50">
        <f t="shared" si="10"/>
        <v>0</v>
      </c>
    </row>
    <row r="196" spans="1:7" ht="13.5" thickBot="1" x14ac:dyDescent="0.25">
      <c r="A196" s="93"/>
      <c r="B196" s="57" t="s">
        <v>18</v>
      </c>
      <c r="C196" s="53">
        <f t="shared" si="10"/>
        <v>0</v>
      </c>
      <c r="D196" s="53">
        <f t="shared" si="10"/>
        <v>0</v>
      </c>
      <c r="E196" s="53">
        <f t="shared" si="10"/>
        <v>0</v>
      </c>
      <c r="F196" s="53">
        <f t="shared" si="10"/>
        <v>0</v>
      </c>
      <c r="G196" s="54">
        <f t="shared" si="10"/>
        <v>0</v>
      </c>
    </row>
    <row r="197" spans="1:7" x14ac:dyDescent="0.2">
      <c r="A197" s="93"/>
      <c r="B197" s="94"/>
      <c r="C197" s="94"/>
      <c r="D197" s="94"/>
      <c r="E197" s="94"/>
      <c r="F197" s="94"/>
      <c r="G197" s="94"/>
    </row>
    <row r="198" spans="1:7" ht="20.100000000000001" customHeight="1" x14ac:dyDescent="0.2">
      <c r="B198" s="156" t="s">
        <v>250</v>
      </c>
      <c r="C198" s="155"/>
      <c r="D198" s="155"/>
      <c r="E198" s="155"/>
      <c r="F198" s="155"/>
      <c r="G198" s="155"/>
    </row>
    <row r="199" spans="1:7" ht="12.75" customHeight="1" x14ac:dyDescent="0.2"/>
    <row r="200" spans="1:7" ht="13.5" thickBot="1" x14ac:dyDescent="0.25">
      <c r="A200" s="93"/>
      <c r="B200" s="3" t="s">
        <v>94</v>
      </c>
      <c r="C200" s="94"/>
      <c r="D200" s="94"/>
      <c r="E200" s="94"/>
      <c r="F200" s="94"/>
      <c r="G200" s="94"/>
    </row>
    <row r="201" spans="1:7" x14ac:dyDescent="0.2">
      <c r="A201" s="93"/>
      <c r="B201" s="96"/>
      <c r="C201" s="27" t="s">
        <v>275</v>
      </c>
      <c r="D201" s="27" t="s">
        <v>276</v>
      </c>
      <c r="E201" s="27" t="s">
        <v>277</v>
      </c>
      <c r="F201" s="27" t="s">
        <v>278</v>
      </c>
      <c r="G201" s="28" t="s">
        <v>279</v>
      </c>
    </row>
    <row r="202" spans="1:7" x14ac:dyDescent="0.2">
      <c r="A202" s="93"/>
      <c r="B202" s="55" t="s">
        <v>19</v>
      </c>
      <c r="C202" s="58">
        <f>IF(C$147,PMT(C$191,C$175,C$155,0,0),0)</f>
        <v>0</v>
      </c>
      <c r="D202" s="58">
        <f>IF(D$147,PMT(D$191,D$175,D$155,0,0),0)</f>
        <v>0</v>
      </c>
      <c r="E202" s="58">
        <f>IF(E$147,PMT(E$191,E$175,E$155,0,0),0)</f>
        <v>0</v>
      </c>
      <c r="F202" s="58">
        <f>IF(F$147,PMT(F$191,F$175,F$155,0,0),0)</f>
        <v>0</v>
      </c>
      <c r="G202" s="59">
        <f>IF(G$147,PMT(G$191,G$175,G$155,0,0),0)</f>
        <v>0</v>
      </c>
    </row>
    <row r="203" spans="1:7" x14ac:dyDescent="0.2">
      <c r="A203" s="93"/>
      <c r="B203" s="55" t="s">
        <v>61</v>
      </c>
      <c r="C203" s="58">
        <f>IF(C$147,C202-C$162,0)</f>
        <v>0</v>
      </c>
      <c r="D203" s="58">
        <f>IF(D$147,D202-D$162,0)</f>
        <v>0</v>
      </c>
      <c r="E203" s="58">
        <f>IF(E$147,E202-E$162,0)</f>
        <v>0</v>
      </c>
      <c r="F203" s="58">
        <f>IF(F$147,F202-F$162,0)</f>
        <v>0</v>
      </c>
      <c r="G203" s="59">
        <f>IF(G$147,G202-G$162,0)</f>
        <v>0</v>
      </c>
    </row>
    <row r="204" spans="1:7" x14ac:dyDescent="0.2">
      <c r="A204" s="93"/>
      <c r="B204" s="55" t="s">
        <v>109</v>
      </c>
      <c r="C204" s="58">
        <f>C203*C$177</f>
        <v>0</v>
      </c>
      <c r="D204" s="58">
        <f>D203*D$177</f>
        <v>0</v>
      </c>
      <c r="E204" s="58">
        <f>E203*E$177</f>
        <v>0</v>
      </c>
      <c r="F204" s="58">
        <f>F203*F$177</f>
        <v>0</v>
      </c>
      <c r="G204" s="59">
        <f>G203*G$177</f>
        <v>0</v>
      </c>
    </row>
    <row r="205" spans="1:7" x14ac:dyDescent="0.2">
      <c r="A205" s="93"/>
      <c r="B205" s="55" t="s">
        <v>52</v>
      </c>
      <c r="C205" s="58">
        <f>IF(C$147,FV(C$191,C$177,C202,C$155,0),0)</f>
        <v>0</v>
      </c>
      <c r="D205" s="58">
        <f>IF(D$147,FV(D$191,D$177,D202,D$155,0),0)</f>
        <v>0</v>
      </c>
      <c r="E205" s="58">
        <f>IF(E$147,FV(E$191,E$177,E202,E$155,0),0)</f>
        <v>0</v>
      </c>
      <c r="F205" s="58">
        <f>IF(F$147,FV(F$191,F$177,F202,F$155,0),0)</f>
        <v>0</v>
      </c>
      <c r="G205" s="59">
        <f>IF(G$147,FV(G$191,G$177,G202,G$155,0),0)</f>
        <v>0</v>
      </c>
    </row>
    <row r="206" spans="1:7" x14ac:dyDescent="0.2">
      <c r="A206" s="93"/>
      <c r="B206" s="56" t="s">
        <v>20</v>
      </c>
      <c r="C206" s="60">
        <f>IF(C$148,PMT(C$192,C$175-C$177,-C205,0,0),0)</f>
        <v>0</v>
      </c>
      <c r="D206" s="60">
        <f>IF(D$148,PMT(D$192,D$175-D$177,-D205,0,0),0)</f>
        <v>0</v>
      </c>
      <c r="E206" s="60">
        <f>IF(E$148,PMT(E$192,E$175-E$177,-E205,0,0),0)</f>
        <v>0</v>
      </c>
      <c r="F206" s="60">
        <f>IF(F$148,PMT(F$192,F$175-F$177,-F205,0,0),0)</f>
        <v>0</v>
      </c>
      <c r="G206" s="61">
        <f>IF(G$148,PMT(G$192,G$175-G$177,-G205,0,0),0)</f>
        <v>0</v>
      </c>
    </row>
    <row r="207" spans="1:7" x14ac:dyDescent="0.2">
      <c r="A207" s="93"/>
      <c r="B207" s="55" t="s">
        <v>61</v>
      </c>
      <c r="C207" s="58">
        <f>IF(C$148,C206-C$162,0)</f>
        <v>0</v>
      </c>
      <c r="D207" s="58">
        <f>IF(D$148,D206-D$162,0)</f>
        <v>0</v>
      </c>
      <c r="E207" s="58">
        <f>IF(E$148,E206-E$162,0)</f>
        <v>0</v>
      </c>
      <c r="F207" s="58">
        <f>IF(F$148,F206-F$162,0)</f>
        <v>0</v>
      </c>
      <c r="G207" s="59">
        <f>IF(G$148,G206-G$162,0)</f>
        <v>0</v>
      </c>
    </row>
    <row r="208" spans="1:7" x14ac:dyDescent="0.2">
      <c r="A208" s="93"/>
      <c r="B208" s="55" t="s">
        <v>109</v>
      </c>
      <c r="C208" s="58">
        <f>C207*C$178</f>
        <v>0</v>
      </c>
      <c r="D208" s="58">
        <f>D207*D$178</f>
        <v>0</v>
      </c>
      <c r="E208" s="58">
        <f>E207*E$178</f>
        <v>0</v>
      </c>
      <c r="F208" s="58">
        <f>F207*F$178</f>
        <v>0</v>
      </c>
      <c r="G208" s="59">
        <f>G207*G$178</f>
        <v>0</v>
      </c>
    </row>
    <row r="209" spans="1:7" x14ac:dyDescent="0.2">
      <c r="A209" s="93"/>
      <c r="B209" s="62" t="s">
        <v>52</v>
      </c>
      <c r="C209" s="63">
        <f>IF(C$148,FV(C$192,C$178,C206,-C205,0),0)</f>
        <v>0</v>
      </c>
      <c r="D209" s="63">
        <f>IF(D$148,FV(D$192,D$178,D206,-D205,0),0)</f>
        <v>0</v>
      </c>
      <c r="E209" s="63">
        <f>IF(E$148,FV(E$192,E$178,E206,-E205,0),0)</f>
        <v>0</v>
      </c>
      <c r="F209" s="63">
        <f>IF(F$148,FV(F$192,F$178,F206,-F205,0),0)</f>
        <v>0</v>
      </c>
      <c r="G209" s="64">
        <f>IF(G$148,FV(G$192,G$178,G206,-G205,0),0)</f>
        <v>0</v>
      </c>
    </row>
    <row r="210" spans="1:7" x14ac:dyDescent="0.2">
      <c r="A210" s="93"/>
      <c r="B210" s="55" t="s">
        <v>21</v>
      </c>
      <c r="C210" s="58">
        <f>IF(C$149,PMT(C$193,C$175-C$177-C$178,-C209,0,0),0)</f>
        <v>0</v>
      </c>
      <c r="D210" s="58">
        <f>IF(D$149,PMT(D$193,D$175-D$177-D$178,-D209,0,0),0)</f>
        <v>0</v>
      </c>
      <c r="E210" s="58">
        <f>IF(E$149,PMT(E$193,E$175-E$177-E$178,-E209,0,0),0)</f>
        <v>0</v>
      </c>
      <c r="F210" s="58">
        <f>IF(F$149,PMT(F$193,F$175-F$177-F$178,-F209,0,0),0)</f>
        <v>0</v>
      </c>
      <c r="G210" s="59">
        <f>IF(G$149,PMT(G$193,G$175-G$177-G$178,-G209,0,0),0)</f>
        <v>0</v>
      </c>
    </row>
    <row r="211" spans="1:7" x14ac:dyDescent="0.2">
      <c r="A211" s="93"/>
      <c r="B211" s="55" t="s">
        <v>61</v>
      </c>
      <c r="C211" s="58">
        <f>IF(C$149,C210-C$162,0)</f>
        <v>0</v>
      </c>
      <c r="D211" s="58">
        <f>IF(D$149,D210-D$162,0)</f>
        <v>0</v>
      </c>
      <c r="E211" s="58">
        <f>IF(E$149,E210-E$162,0)</f>
        <v>0</v>
      </c>
      <c r="F211" s="58">
        <f>IF(F$149,F210-F$162,0)</f>
        <v>0</v>
      </c>
      <c r="G211" s="59">
        <f>IF(G$149,G210-G$162,0)</f>
        <v>0</v>
      </c>
    </row>
    <row r="212" spans="1:7" x14ac:dyDescent="0.2">
      <c r="A212" s="93"/>
      <c r="B212" s="55" t="s">
        <v>109</v>
      </c>
      <c r="C212" s="58">
        <f>C211*C$179</f>
        <v>0</v>
      </c>
      <c r="D212" s="58">
        <f>D211*D$179</f>
        <v>0</v>
      </c>
      <c r="E212" s="58">
        <f>E211*E$179</f>
        <v>0</v>
      </c>
      <c r="F212" s="58">
        <f>F211*F$179</f>
        <v>0</v>
      </c>
      <c r="G212" s="59">
        <f>G211*G$179</f>
        <v>0</v>
      </c>
    </row>
    <row r="213" spans="1:7" ht="13.5" thickBot="1" x14ac:dyDescent="0.25">
      <c r="A213" s="93"/>
      <c r="B213" s="57" t="s">
        <v>52</v>
      </c>
      <c r="C213" s="65">
        <f>IF(C$149,FV(C$193,C$179,C210,-C209,0),0)</f>
        <v>0</v>
      </c>
      <c r="D213" s="65">
        <f>IF(D$149,FV(D$193,D$179,D210,-D209,0),0)</f>
        <v>0</v>
      </c>
      <c r="E213" s="65">
        <f>IF(E$149,FV(E$193,E$179,E210,-E209,0),0)</f>
        <v>0</v>
      </c>
      <c r="F213" s="65">
        <f>IF(F$149,FV(F$193,F$179,F210,-F209,0),0)</f>
        <v>0</v>
      </c>
      <c r="G213" s="66">
        <f>IF(G$149,FV(G$193,G$179,G210,-G209,0),0)</f>
        <v>0</v>
      </c>
    </row>
    <row r="214" spans="1:7" x14ac:dyDescent="0.2">
      <c r="A214" s="93"/>
      <c r="B214" s="94"/>
      <c r="C214" s="94"/>
      <c r="D214" s="94"/>
      <c r="E214" s="94"/>
      <c r="F214" s="94"/>
      <c r="G214" s="94"/>
    </row>
    <row r="215" spans="1:7" ht="13.5" thickBot="1" x14ac:dyDescent="0.25">
      <c r="A215" s="93"/>
      <c r="B215" s="3" t="s">
        <v>95</v>
      </c>
      <c r="C215" s="94"/>
      <c r="D215" s="94"/>
      <c r="E215" s="94"/>
      <c r="F215" s="94"/>
      <c r="G215" s="94"/>
    </row>
    <row r="216" spans="1:7" x14ac:dyDescent="0.2">
      <c r="A216" s="93"/>
      <c r="B216" s="96"/>
      <c r="C216" s="27" t="s">
        <v>275</v>
      </c>
      <c r="D216" s="27" t="s">
        <v>276</v>
      </c>
      <c r="E216" s="27" t="s">
        <v>277</v>
      </c>
      <c r="F216" s="27" t="s">
        <v>278</v>
      </c>
      <c r="G216" s="28" t="s">
        <v>279</v>
      </c>
    </row>
    <row r="217" spans="1:7" x14ac:dyDescent="0.2">
      <c r="A217" s="93"/>
      <c r="B217" s="55" t="s">
        <v>96</v>
      </c>
      <c r="C217" s="58">
        <f>IF(C$147,-C$155*C$191,0)</f>
        <v>0</v>
      </c>
      <c r="D217" s="58">
        <f>IF(D$147,-D$155*D$191,0)</f>
        <v>0</v>
      </c>
      <c r="E217" s="58">
        <f>IF(E$147,-E$155*E$191,0)</f>
        <v>0</v>
      </c>
      <c r="F217" s="58">
        <f>IF(F$147,-F$155*F$191,0)</f>
        <v>0</v>
      </c>
      <c r="G217" s="59">
        <f>IF(G$147,-G$155*G$191,0)</f>
        <v>0</v>
      </c>
    </row>
    <row r="218" spans="1:7" x14ac:dyDescent="0.2">
      <c r="A218" s="93"/>
      <c r="B218" s="55" t="s">
        <v>99</v>
      </c>
      <c r="C218" s="58">
        <f>IF(C$147,C217-C$162,0)</f>
        <v>0</v>
      </c>
      <c r="D218" s="58">
        <f>IF(D$147,D217-D$162,0)</f>
        <v>0</v>
      </c>
      <c r="E218" s="58">
        <f>IF(E$147,E217-E$162,0)</f>
        <v>0</v>
      </c>
      <c r="F218" s="58">
        <f>IF(F$147,F217-F$162,0)</f>
        <v>0</v>
      </c>
      <c r="G218" s="59">
        <f>IF(G$147,G217-G$162,0)</f>
        <v>0</v>
      </c>
    </row>
    <row r="219" spans="1:7" x14ac:dyDescent="0.2">
      <c r="A219" s="93"/>
      <c r="B219" s="55" t="s">
        <v>110</v>
      </c>
      <c r="C219" s="58">
        <f>C218*C$177</f>
        <v>0</v>
      </c>
      <c r="D219" s="58">
        <f>D218*D$177</f>
        <v>0</v>
      </c>
      <c r="E219" s="58">
        <f>E218*E$177</f>
        <v>0</v>
      </c>
      <c r="F219" s="58">
        <f>F218*F$177</f>
        <v>0</v>
      </c>
      <c r="G219" s="59">
        <f>G218*G$177</f>
        <v>0</v>
      </c>
    </row>
    <row r="220" spans="1:7" x14ac:dyDescent="0.2">
      <c r="A220" s="93"/>
      <c r="B220" s="56" t="s">
        <v>98</v>
      </c>
      <c r="C220" s="60">
        <f>IF(C$148,-C$155*C$192,0)</f>
        <v>0</v>
      </c>
      <c r="D220" s="60">
        <f>IF(D$148,-D$155*D$192,0)</f>
        <v>0</v>
      </c>
      <c r="E220" s="60">
        <f>IF(E$148,-E$155*E$192,0)</f>
        <v>0</v>
      </c>
      <c r="F220" s="60">
        <f>IF(F$148,-F$155*F$192,0)</f>
        <v>0</v>
      </c>
      <c r="G220" s="61">
        <f>IF(G$148,-G$155*G$192,0)</f>
        <v>0</v>
      </c>
    </row>
    <row r="221" spans="1:7" x14ac:dyDescent="0.2">
      <c r="A221" s="93"/>
      <c r="B221" s="55" t="s">
        <v>99</v>
      </c>
      <c r="C221" s="58">
        <f>IF(C$148,C220-C$162,0)</f>
        <v>0</v>
      </c>
      <c r="D221" s="58">
        <f>IF(D$148,D220-D$162,0)</f>
        <v>0</v>
      </c>
      <c r="E221" s="58">
        <f>IF(E$148,E220-E$162,0)</f>
        <v>0</v>
      </c>
      <c r="F221" s="58">
        <f>IF(F$148,F220-F$162,0)</f>
        <v>0</v>
      </c>
      <c r="G221" s="59">
        <f>IF(G$148,G220-G$162,0)</f>
        <v>0</v>
      </c>
    </row>
    <row r="222" spans="1:7" x14ac:dyDescent="0.2">
      <c r="A222" s="93"/>
      <c r="B222" s="55" t="s">
        <v>110</v>
      </c>
      <c r="C222" s="58">
        <f>C221*C$178</f>
        <v>0</v>
      </c>
      <c r="D222" s="58">
        <f>D221*D$178</f>
        <v>0</v>
      </c>
      <c r="E222" s="58">
        <f>E221*E$178</f>
        <v>0</v>
      </c>
      <c r="F222" s="58">
        <f>F221*F$178</f>
        <v>0</v>
      </c>
      <c r="G222" s="59">
        <f>G221*G$178</f>
        <v>0</v>
      </c>
    </row>
    <row r="223" spans="1:7" x14ac:dyDescent="0.2">
      <c r="A223" s="93"/>
      <c r="B223" s="56" t="s">
        <v>97</v>
      </c>
      <c r="C223" s="60">
        <f>IF(C$149,-C$155*C$193,0)</f>
        <v>0</v>
      </c>
      <c r="D223" s="60">
        <f>IF(D$149,-D$155*D$193,0)</f>
        <v>0</v>
      </c>
      <c r="E223" s="60">
        <f>IF(E$149,-E$155*E$193,0)</f>
        <v>0</v>
      </c>
      <c r="F223" s="60">
        <f>IF(F$149,-F$155*F$193,0)</f>
        <v>0</v>
      </c>
      <c r="G223" s="61">
        <f>IF(G$149,-G$155*G$193,0)</f>
        <v>0</v>
      </c>
    </row>
    <row r="224" spans="1:7" x14ac:dyDescent="0.2">
      <c r="A224" s="93"/>
      <c r="B224" s="55" t="s">
        <v>99</v>
      </c>
      <c r="C224" s="58">
        <f>IF(C$149,C223-C$162,0)</f>
        <v>0</v>
      </c>
      <c r="D224" s="58">
        <f>IF(D$149,D223-D$162,0)</f>
        <v>0</v>
      </c>
      <c r="E224" s="58">
        <f>IF(E$149,E223-E$162,0)</f>
        <v>0</v>
      </c>
      <c r="F224" s="58">
        <f>IF(F$149,F223-F$162,0)</f>
        <v>0</v>
      </c>
      <c r="G224" s="59">
        <f>IF(G$149,G223-G$162,0)</f>
        <v>0</v>
      </c>
    </row>
    <row r="225" spans="1:7" ht="13.5" thickBot="1" x14ac:dyDescent="0.25">
      <c r="A225" s="93"/>
      <c r="B225" s="57" t="s">
        <v>110</v>
      </c>
      <c r="C225" s="65">
        <f>C224*C$179</f>
        <v>0</v>
      </c>
      <c r="D225" s="65">
        <f>D224*D$179</f>
        <v>0</v>
      </c>
      <c r="E225" s="65">
        <f>E224*E$179</f>
        <v>0</v>
      </c>
      <c r="F225" s="65">
        <f>F224*F$179</f>
        <v>0</v>
      </c>
      <c r="G225" s="66">
        <f>G224*G$179</f>
        <v>0</v>
      </c>
    </row>
    <row r="226" spans="1:7" ht="13.5" thickBot="1" x14ac:dyDescent="0.25">
      <c r="A226" s="93"/>
      <c r="B226" s="188" t="s">
        <v>108</v>
      </c>
      <c r="C226" s="65">
        <f>IF(C$147,-C$155,0)</f>
        <v>0</v>
      </c>
      <c r="D226" s="65">
        <f>IF(D$147,-D$155,0)</f>
        <v>0</v>
      </c>
      <c r="E226" s="65">
        <f>IF(E$147,-E$155,0)</f>
        <v>0</v>
      </c>
      <c r="F226" s="65">
        <f>IF(F$147,-F$155,0)</f>
        <v>0</v>
      </c>
      <c r="G226" s="66">
        <f>IF(G$147,-G$155,0)</f>
        <v>0</v>
      </c>
    </row>
    <row r="227" spans="1:7" x14ac:dyDescent="0.2">
      <c r="A227" s="93"/>
      <c r="B227" s="94"/>
      <c r="C227" s="94"/>
      <c r="D227" s="94"/>
      <c r="E227" s="94"/>
      <c r="F227" s="94"/>
      <c r="G227" s="94"/>
    </row>
    <row r="228" spans="1:7" ht="13.5" thickBot="1" x14ac:dyDescent="0.25">
      <c r="A228" s="93"/>
      <c r="B228" s="157" t="s">
        <v>243</v>
      </c>
      <c r="C228" s="94"/>
      <c r="D228" s="94"/>
      <c r="E228" s="94"/>
      <c r="F228" s="94"/>
      <c r="G228" s="94"/>
    </row>
    <row r="229" spans="1:7" x14ac:dyDescent="0.2">
      <c r="A229" s="93"/>
      <c r="B229" s="96"/>
      <c r="C229" s="27" t="s">
        <v>275</v>
      </c>
      <c r="D229" s="27" t="s">
        <v>276</v>
      </c>
      <c r="E229" s="27" t="s">
        <v>277</v>
      </c>
      <c r="F229" s="27" t="s">
        <v>278</v>
      </c>
      <c r="G229" s="28" t="s">
        <v>279</v>
      </c>
    </row>
    <row r="230" spans="1:7" x14ac:dyDescent="0.2">
      <c r="A230" s="93"/>
      <c r="B230" s="55" t="s">
        <v>44</v>
      </c>
      <c r="C230" s="58">
        <f>C$202*C$177+C$206*C$178+C$210*C$179</f>
        <v>0</v>
      </c>
      <c r="D230" s="58">
        <f>D$202*D$177+D$206*D$178+D$210*D$179</f>
        <v>0</v>
      </c>
      <c r="E230" s="58">
        <f>E$202*E$177+E$206*E$178+E$210*E$179</f>
        <v>0</v>
      </c>
      <c r="F230" s="58">
        <f>F$202*F$177+F$206*F$178+F$210*F$179</f>
        <v>0</v>
      </c>
      <c r="G230" s="59">
        <f>G$202*G$177+G$206*G$178+G$210*G$179</f>
        <v>0</v>
      </c>
    </row>
    <row r="231" spans="1:7" x14ac:dyDescent="0.2">
      <c r="A231" s="93"/>
      <c r="B231" s="55" t="s">
        <v>63</v>
      </c>
      <c r="C231" s="58">
        <f>C$203*C$177+C$207*C$178+C$211*C$179</f>
        <v>0</v>
      </c>
      <c r="D231" s="58">
        <f>D$203*D$177+D$207*D$178+D$211*D$179</f>
        <v>0</v>
      </c>
      <c r="E231" s="58">
        <f>E$203*E$177+E$207*E$178+E$211*E$179</f>
        <v>0</v>
      </c>
      <c r="F231" s="58">
        <f>F$203*F$177+F$207*F$178+F$211*F$179</f>
        <v>0</v>
      </c>
      <c r="G231" s="59">
        <f>G$203*G$177+G$207*G$178+G$211*G$179</f>
        <v>0</v>
      </c>
    </row>
    <row r="232" spans="1:7" x14ac:dyDescent="0.2">
      <c r="A232" s="93"/>
      <c r="B232" s="55" t="s">
        <v>111</v>
      </c>
      <c r="C232" s="58">
        <f>-C$164</f>
        <v>0</v>
      </c>
      <c r="D232" s="58">
        <f>-D$164</f>
        <v>0</v>
      </c>
      <c r="E232" s="58">
        <f>-E$164</f>
        <v>0</v>
      </c>
      <c r="F232" s="58">
        <f>-F$164</f>
        <v>0</v>
      </c>
      <c r="G232" s="59">
        <f>-G$164</f>
        <v>0</v>
      </c>
    </row>
    <row r="233" spans="1:7" x14ac:dyDescent="0.2">
      <c r="A233" s="93"/>
      <c r="B233" s="55" t="s">
        <v>71</v>
      </c>
      <c r="C233" s="58">
        <f>-C$171</f>
        <v>0</v>
      </c>
      <c r="D233" s="58">
        <f>-D$171</f>
        <v>0</v>
      </c>
      <c r="E233" s="58">
        <f>-E$171</f>
        <v>0</v>
      </c>
      <c r="F233" s="58">
        <f>-F$171</f>
        <v>0</v>
      </c>
      <c r="G233" s="59">
        <f>-G$171</f>
        <v>0</v>
      </c>
    </row>
    <row r="234" spans="1:7" x14ac:dyDescent="0.2">
      <c r="A234" s="93"/>
      <c r="B234" s="55" t="s">
        <v>248</v>
      </c>
      <c r="C234" s="58">
        <f>IF(C$147,SUM(C231:C233),0)</f>
        <v>0</v>
      </c>
      <c r="D234" s="58">
        <f>IF(D$147,SUM(D231:D233),0)</f>
        <v>0</v>
      </c>
      <c r="E234" s="58">
        <f>IF(E$147,SUM(E231:E233),0)</f>
        <v>0</v>
      </c>
      <c r="F234" s="58">
        <f>IF(F$147,SUM(F231:F233),0)</f>
        <v>0</v>
      </c>
      <c r="G234" s="59">
        <f>IF(G$147,SUM(G231:G233),0)</f>
        <v>0</v>
      </c>
    </row>
    <row r="235" spans="1:7" ht="13.5" thickBot="1" x14ac:dyDescent="0.25">
      <c r="A235" s="93"/>
      <c r="B235" s="57" t="s">
        <v>247</v>
      </c>
      <c r="C235" s="65">
        <f>IF(C$147,C$155+C234,0)</f>
        <v>0</v>
      </c>
      <c r="D235" s="65">
        <f>IF(D$147,D$155+D234,0)</f>
        <v>0</v>
      </c>
      <c r="E235" s="65">
        <f>IF(E$147,E$155+E234,0)</f>
        <v>0</v>
      </c>
      <c r="F235" s="65">
        <f>IF(F$147,F$155+F234,0)</f>
        <v>0</v>
      </c>
      <c r="G235" s="66">
        <f>IF(G$147,G$155+G234,0)</f>
        <v>0</v>
      </c>
    </row>
    <row r="236" spans="1:7" x14ac:dyDescent="0.2">
      <c r="A236" s="93"/>
      <c r="B236" s="94"/>
      <c r="C236" s="94"/>
      <c r="D236" s="94"/>
      <c r="E236" s="94"/>
      <c r="F236" s="94"/>
      <c r="G236" s="94"/>
    </row>
    <row r="237" spans="1:7" ht="13.5" thickBot="1" x14ac:dyDescent="0.25">
      <c r="A237" s="93"/>
      <c r="B237" s="157" t="s">
        <v>244</v>
      </c>
      <c r="C237" s="94"/>
      <c r="D237" s="94"/>
      <c r="E237" s="94"/>
      <c r="F237" s="94"/>
      <c r="G237" s="94"/>
    </row>
    <row r="238" spans="1:7" x14ac:dyDescent="0.2">
      <c r="A238" s="93"/>
      <c r="B238" s="96"/>
      <c r="C238" s="27" t="s">
        <v>275</v>
      </c>
      <c r="D238" s="27" t="s">
        <v>276</v>
      </c>
      <c r="E238" s="27" t="s">
        <v>277</v>
      </c>
      <c r="F238" s="27" t="s">
        <v>278</v>
      </c>
      <c r="G238" s="28" t="s">
        <v>279</v>
      </c>
    </row>
    <row r="239" spans="1:7" x14ac:dyDescent="0.2">
      <c r="A239" s="93"/>
      <c r="B239" s="55" t="s">
        <v>100</v>
      </c>
      <c r="C239" s="58">
        <f>C$217*C$177+C$220*C$178+C$223*C$179</f>
        <v>0</v>
      </c>
      <c r="D239" s="58">
        <f>D$217*D$177+D$220*D$178+D$223*D$179</f>
        <v>0</v>
      </c>
      <c r="E239" s="58">
        <f>E$217*E$177+E$220*E$178+E$223*E$179</f>
        <v>0</v>
      </c>
      <c r="F239" s="58">
        <f>F$217*F$177+F$220*F$178+F$223*F$179</f>
        <v>0</v>
      </c>
      <c r="G239" s="59">
        <f>G$217*G$177+G$220*G$178+G$223*G$179</f>
        <v>0</v>
      </c>
    </row>
    <row r="240" spans="1:7" x14ac:dyDescent="0.2">
      <c r="A240" s="93"/>
      <c r="B240" s="55" t="s">
        <v>63</v>
      </c>
      <c r="C240" s="58">
        <f>C$218*C$177+C$221*C$178+C$224*C$179</f>
        <v>0</v>
      </c>
      <c r="D240" s="58">
        <f>D$218*D$177+D$221*D$178+D$224*D$179</f>
        <v>0</v>
      </c>
      <c r="E240" s="58">
        <f>E$218*E$177+E$221*E$178+E$224*E$179</f>
        <v>0</v>
      </c>
      <c r="F240" s="58">
        <f>F$218*F$177+F$221*F$178+F$224*F$179</f>
        <v>0</v>
      </c>
      <c r="G240" s="59">
        <f>G$218*G$177+G$221*G$178+G$224*G$179</f>
        <v>0</v>
      </c>
    </row>
    <row r="241" spans="1:7" x14ac:dyDescent="0.2">
      <c r="A241" s="93"/>
      <c r="B241" s="55" t="s">
        <v>111</v>
      </c>
      <c r="C241" s="58">
        <f>-C$164</f>
        <v>0</v>
      </c>
      <c r="D241" s="58">
        <f>-D$164</f>
        <v>0</v>
      </c>
      <c r="E241" s="58">
        <f>-E$164</f>
        <v>0</v>
      </c>
      <c r="F241" s="58">
        <f>-F$164</f>
        <v>0</v>
      </c>
      <c r="G241" s="59">
        <f>-G$164</f>
        <v>0</v>
      </c>
    </row>
    <row r="242" spans="1:7" x14ac:dyDescent="0.2">
      <c r="A242" s="93"/>
      <c r="B242" s="55" t="s">
        <v>71</v>
      </c>
      <c r="C242" s="58">
        <f>-C$171</f>
        <v>0</v>
      </c>
      <c r="D242" s="58">
        <f>-D$171</f>
        <v>0</v>
      </c>
      <c r="E242" s="58">
        <f>-E$171</f>
        <v>0</v>
      </c>
      <c r="F242" s="58">
        <f>-F$171</f>
        <v>0</v>
      </c>
      <c r="G242" s="59">
        <f>-G$171</f>
        <v>0</v>
      </c>
    </row>
    <row r="243" spans="1:7" x14ac:dyDescent="0.2">
      <c r="A243" s="93"/>
      <c r="B243" s="55" t="s">
        <v>248</v>
      </c>
      <c r="C243" s="58">
        <f>IF(C$147,SUM(C240:C242),0)</f>
        <v>0</v>
      </c>
      <c r="D243" s="58">
        <f>IF(D$147,SUM(D240:D242),0)</f>
        <v>0</v>
      </c>
      <c r="E243" s="58">
        <f>IF(E$147,SUM(E240:E242),0)</f>
        <v>0</v>
      </c>
      <c r="F243" s="58">
        <f>IF(F$147,SUM(F240:F242),0)</f>
        <v>0</v>
      </c>
      <c r="G243" s="59">
        <f>IF(G$147,SUM(G240:G242),0)</f>
        <v>0</v>
      </c>
    </row>
    <row r="244" spans="1:7" ht="13.5" thickBot="1" x14ac:dyDescent="0.25">
      <c r="A244" s="93"/>
      <c r="B244" s="57" t="s">
        <v>247</v>
      </c>
      <c r="C244" s="65">
        <f>C243</f>
        <v>0</v>
      </c>
      <c r="D244" s="65">
        <f>D243</f>
        <v>0</v>
      </c>
      <c r="E244" s="65">
        <f>E243</f>
        <v>0</v>
      </c>
      <c r="F244" s="65">
        <f>F243</f>
        <v>0</v>
      </c>
      <c r="G244" s="66">
        <f>G243</f>
        <v>0</v>
      </c>
    </row>
    <row r="245" spans="1:7" x14ac:dyDescent="0.2">
      <c r="A245" s="93"/>
      <c r="B245" s="94"/>
      <c r="C245" s="94"/>
      <c r="D245" s="94"/>
      <c r="E245" s="94"/>
      <c r="F245" s="94"/>
      <c r="G245" s="94"/>
    </row>
    <row r="246" spans="1:7" ht="13.5" thickBot="1" x14ac:dyDescent="0.25">
      <c r="A246" s="93"/>
      <c r="B246" s="157" t="s">
        <v>101</v>
      </c>
      <c r="E246" s="94"/>
      <c r="F246" s="94"/>
      <c r="G246" s="94"/>
    </row>
    <row r="247" spans="1:7" x14ac:dyDescent="0.2">
      <c r="A247" s="93"/>
      <c r="B247" s="96"/>
      <c r="C247" s="27" t="s">
        <v>275</v>
      </c>
      <c r="D247" s="27" t="s">
        <v>276</v>
      </c>
      <c r="E247" s="27" t="s">
        <v>277</v>
      </c>
      <c r="F247" s="27" t="s">
        <v>278</v>
      </c>
      <c r="G247" s="28" t="s">
        <v>279</v>
      </c>
    </row>
    <row r="248" spans="1:7" x14ac:dyDescent="0.2">
      <c r="A248" s="93"/>
      <c r="B248" s="41" t="s">
        <v>47</v>
      </c>
      <c r="C248" s="36">
        <f>C$177</f>
        <v>0</v>
      </c>
      <c r="D248" s="36">
        <f>D$177</f>
        <v>0</v>
      </c>
      <c r="E248" s="36">
        <f>E$177</f>
        <v>0</v>
      </c>
      <c r="F248" s="36">
        <f>F$177</f>
        <v>0</v>
      </c>
      <c r="G248" s="37">
        <f>G$177</f>
        <v>0</v>
      </c>
    </row>
    <row r="249" spans="1:7" x14ac:dyDescent="0.2">
      <c r="A249" s="93"/>
      <c r="B249" s="41" t="s">
        <v>48</v>
      </c>
      <c r="C249" s="36">
        <f>IF(C$178&gt;0,C248+C$178,0)</f>
        <v>0</v>
      </c>
      <c r="D249" s="36">
        <f>IF(D$178&gt;0,D248+D$178,0)</f>
        <v>0</v>
      </c>
      <c r="E249" s="36">
        <f>IF(E$178&gt;0,E248+E$178,0)</f>
        <v>0</v>
      </c>
      <c r="F249" s="36">
        <f>IF(F$178&gt;0,F248+F$178,0)</f>
        <v>0</v>
      </c>
      <c r="G249" s="37">
        <f>IF(G$178&gt;0,G248+G$178,0)</f>
        <v>0</v>
      </c>
    </row>
    <row r="250" spans="1:7" x14ac:dyDescent="0.2">
      <c r="A250" s="93"/>
      <c r="B250" s="41" t="s">
        <v>49</v>
      </c>
      <c r="C250" s="36">
        <f>IF(C$179&gt;0,C249+C$179,0)</f>
        <v>0</v>
      </c>
      <c r="D250" s="36">
        <f>IF(D$179&gt;0,D249+D$179,0)</f>
        <v>0</v>
      </c>
      <c r="E250" s="36">
        <f>IF(E$179&gt;0,E249+E$179,0)</f>
        <v>0</v>
      </c>
      <c r="F250" s="36">
        <f>IF(F$179&gt;0,F249+F$179,0)</f>
        <v>0</v>
      </c>
      <c r="G250" s="37">
        <f>IF(G$179&gt;0,G249+G$179,0)</f>
        <v>0</v>
      </c>
    </row>
    <row r="251" spans="1:7" x14ac:dyDescent="0.2">
      <c r="A251" s="93"/>
      <c r="B251" s="46" t="s">
        <v>84</v>
      </c>
      <c r="C251" s="97" t="e">
        <f>IRR(LoanComparatorCalcIRR!$C$17:INDEX(LoanComparatorCalcIRR!$C$17:$C$617,C$175+1),0.015)</f>
        <v>#NUM!</v>
      </c>
      <c r="D251" s="97" t="e">
        <f>IRR(LoanComparatorCalcIRR!$D$17:INDEX(LoanComparatorCalcIRR!$D$17:$D$617,D$175+1),0.015)</f>
        <v>#NUM!</v>
      </c>
      <c r="E251" s="97" t="e">
        <f>IRR(LoanComparatorCalcIRR!$E$17:INDEX(LoanComparatorCalcIRR!$E$17:$E$617,E$175+1),0.015)</f>
        <v>#NUM!</v>
      </c>
      <c r="F251" s="97" t="e">
        <f>IRR(LoanComparatorCalcIRR!$F$17:INDEX(LoanComparatorCalcIRR!$F$17:$F$617,F$175+1),0.015)</f>
        <v>#NUM!</v>
      </c>
      <c r="G251" s="98" t="e">
        <f>IRR(LoanComparatorCalcIRR!$G$17:INDEX(LoanComparatorCalcIRR!$G$17:$G$617,G$175+1),0.015)</f>
        <v>#NUM!</v>
      </c>
    </row>
    <row r="252" spans="1:7" x14ac:dyDescent="0.2">
      <c r="A252" s="93"/>
      <c r="B252" s="41" t="s">
        <v>85</v>
      </c>
      <c r="C252" s="99" t="e">
        <f>IRR(LoanComparatorCalcIRR!$C$17:INDEX(LoanComparatorCalcIRR!$C$17:$C$617,C$175+1),0.0125)</f>
        <v>#NUM!</v>
      </c>
      <c r="D252" s="99" t="e">
        <f>IRR(LoanComparatorCalcIRR!$D$17:INDEX(LoanComparatorCalcIRR!$D$17:$D$617,D$175+1),0.0125)</f>
        <v>#NUM!</v>
      </c>
      <c r="E252" s="99" t="e">
        <f>IRR(LoanComparatorCalcIRR!$E$17:INDEX(LoanComparatorCalcIRR!$E$17:$E$617,E$175+1),0.0125)</f>
        <v>#NUM!</v>
      </c>
      <c r="F252" s="99" t="e">
        <f>IRR(LoanComparatorCalcIRR!$F$17:INDEX(LoanComparatorCalcIRR!$F$17:$F$617,F$175+1),0.0125)</f>
        <v>#NUM!</v>
      </c>
      <c r="G252" s="100" t="e">
        <f>IRR(LoanComparatorCalcIRR!$G$17:INDEX(LoanComparatorCalcIRR!$G$17:$G$617,G$175+1),0.0125)</f>
        <v>#NUM!</v>
      </c>
    </row>
    <row r="253" spans="1:7" x14ac:dyDescent="0.2">
      <c r="A253" s="93"/>
      <c r="B253" s="41" t="s">
        <v>86</v>
      </c>
      <c r="C253" s="99" t="e">
        <f>IRR(LoanComparatorCalcIRR!$C$17:INDEX(LoanComparatorCalcIRR!$C$17:$C$617,C$175+1),0.01)</f>
        <v>#NUM!</v>
      </c>
      <c r="D253" s="99" t="e">
        <f>IRR(LoanComparatorCalcIRR!$D$17:INDEX(LoanComparatorCalcIRR!$D$17:$D$617,D$175+1),0.01)</f>
        <v>#NUM!</v>
      </c>
      <c r="E253" s="99" t="e">
        <f>IRR(LoanComparatorCalcIRR!$E$17:INDEX(LoanComparatorCalcIRR!$E$17:$E$617,E$175+1),0.01)</f>
        <v>#NUM!</v>
      </c>
      <c r="F253" s="99" t="e">
        <f>IRR(LoanComparatorCalcIRR!$F$17:INDEX(LoanComparatorCalcIRR!$F$17:$F$617,F$175+1),0.01)</f>
        <v>#NUM!</v>
      </c>
      <c r="G253" s="100" t="e">
        <f>IRR(LoanComparatorCalcIRR!$G$17:INDEX(LoanComparatorCalcIRR!$G$17:$G$617,G$175+1),0.01)</f>
        <v>#NUM!</v>
      </c>
    </row>
    <row r="254" spans="1:7" x14ac:dyDescent="0.2">
      <c r="A254" s="93"/>
      <c r="B254" s="41" t="s">
        <v>87</v>
      </c>
      <c r="C254" s="99" t="e">
        <f>IRR(LoanComparatorCalcIRR!$C$17:INDEX(LoanComparatorCalcIRR!$C$17:$C$617,C$175+1),0.0075)</f>
        <v>#NUM!</v>
      </c>
      <c r="D254" s="99" t="e">
        <f>IRR(LoanComparatorCalcIRR!$D$17:INDEX(LoanComparatorCalcIRR!$D$17:$D$617,D$175+1),0.0075)</f>
        <v>#NUM!</v>
      </c>
      <c r="E254" s="99" t="e">
        <f>IRR(LoanComparatorCalcIRR!$E$17:INDEX(LoanComparatorCalcIRR!$E$17:$E$617,E$175+1),0.0075)</f>
        <v>#NUM!</v>
      </c>
      <c r="F254" s="99" t="e">
        <f>IRR(LoanComparatorCalcIRR!$F$17:INDEX(LoanComparatorCalcIRR!$F$17:$F$617,F$175+1),0.0075)</f>
        <v>#NUM!</v>
      </c>
      <c r="G254" s="100" t="e">
        <f>IRR(LoanComparatorCalcIRR!$G$17:INDEX(LoanComparatorCalcIRR!$G$17:$G$617,G$175+1),0.0075)</f>
        <v>#NUM!</v>
      </c>
    </row>
    <row r="255" spans="1:7" x14ac:dyDescent="0.2">
      <c r="A255" s="93"/>
      <c r="B255" s="41" t="s">
        <v>88</v>
      </c>
      <c r="C255" s="99" t="e">
        <f>IRR(LoanComparatorCalcIRR!$C$17:INDEX(LoanComparatorCalcIRR!$C$17:$C$617,C$175+1),0.005)</f>
        <v>#NUM!</v>
      </c>
      <c r="D255" s="99" t="e">
        <f>IRR(LoanComparatorCalcIRR!$D$17:INDEX(LoanComparatorCalcIRR!$D$17:$D$617,D$175+1),0.005)</f>
        <v>#NUM!</v>
      </c>
      <c r="E255" s="99" t="e">
        <f>IRR(LoanComparatorCalcIRR!$E$17:INDEX(LoanComparatorCalcIRR!$E$17:$E$617,E$175+1),0.005)</f>
        <v>#NUM!</v>
      </c>
      <c r="F255" s="99" t="e">
        <f>IRR(LoanComparatorCalcIRR!$F$17:INDEX(LoanComparatorCalcIRR!$F$17:$F$617,F$175+1),0.005)</f>
        <v>#NUM!</v>
      </c>
      <c r="G255" s="100" t="e">
        <f>IRR(LoanComparatorCalcIRR!$G$17:INDEX(LoanComparatorCalcIRR!$G$17:$G$617,G$175+1),0.005)</f>
        <v>#NUM!</v>
      </c>
    </row>
    <row r="256" spans="1:7" x14ac:dyDescent="0.2">
      <c r="A256" s="93"/>
      <c r="B256" s="43" t="s">
        <v>89</v>
      </c>
      <c r="C256" s="101" t="e">
        <f>IRR(LoanComparatorCalcIRR!$C$17:INDEX(LoanComparatorCalcIRR!$C$17:$C$617,C$175+1),0.0025)</f>
        <v>#NUM!</v>
      </c>
      <c r="D256" s="101" t="e">
        <f>IRR(LoanComparatorCalcIRR!$D$17:INDEX(LoanComparatorCalcIRR!$D$17:$D$617,D$175+1),0.0025)</f>
        <v>#NUM!</v>
      </c>
      <c r="E256" s="101" t="e">
        <f>IRR(LoanComparatorCalcIRR!$E$17:INDEX(LoanComparatorCalcIRR!$E$17:$E$617,E$175+1),0.0025)</f>
        <v>#NUM!</v>
      </c>
      <c r="F256" s="101" t="e">
        <f>IRR(LoanComparatorCalcIRR!$F$17:INDEX(LoanComparatorCalcIRR!$F$17:$F$617,F$175+1),0.0025)</f>
        <v>#NUM!</v>
      </c>
      <c r="G256" s="102" t="e">
        <f>IRR(LoanComparatorCalcIRR!$G$17:INDEX(LoanComparatorCalcIRR!$G$17:$G$617,G$175+1),0.0025)</f>
        <v>#NUM!</v>
      </c>
    </row>
    <row r="257" spans="1:7" x14ac:dyDescent="0.2">
      <c r="A257" s="93"/>
      <c r="B257" s="46" t="s">
        <v>90</v>
      </c>
      <c r="C257" s="47" t="str">
        <f>IF(ISERR(C251),IF(ISERR(C252),IF(ISERR(C253),IF(ISERR(C254),IF(ISERR(C255),IF(ISERR(C256),"-",C256),C255),C254),C253),C252),C251)</f>
        <v>-</v>
      </c>
      <c r="D257" s="47" t="str">
        <f>IF(ISERR(D251),IF(ISERR(D252),IF(ISERR(D253),IF(ISERR(D254),IF(ISERR(D255),IF(ISERR(D256),"-",D256),D255),D254),D253),D252),D251)</f>
        <v>-</v>
      </c>
      <c r="E257" s="47" t="str">
        <f>IF(ISERR(E251),IF(ISERR(E252),IF(ISERR(E253),IF(ISERR(E254),IF(ISERR(E255),IF(ISERR(E256),"-",E256),E255),E254),E253),E252),E251)</f>
        <v>-</v>
      </c>
      <c r="F257" s="47" t="str">
        <f>IF(ISERR(F251),IF(ISERR(F252),IF(ISERR(F253),IF(ISERR(F254),IF(ISERR(F255),IF(ISERR(F256),"-",F256),F255),F254),F253),F252),F251)</f>
        <v>-</v>
      </c>
      <c r="G257" s="48" t="str">
        <f>IF(ISERR(G251),IF(ISERR(G252),IF(ISERR(G253),IF(ISERR(G254),IF(ISERR(G255),IF(ISERR(G256),"-",G256),G255),G254),G253),G252),G251)</f>
        <v>-</v>
      </c>
    </row>
    <row r="258" spans="1:7" ht="13.5" thickBot="1" x14ac:dyDescent="0.25">
      <c r="A258" s="93"/>
      <c r="B258" s="42" t="s">
        <v>91</v>
      </c>
      <c r="C258" s="34" t="str">
        <f>IF(ISNUMBER(C257),(1+C257)^12-1,"-")</f>
        <v>-</v>
      </c>
      <c r="D258" s="38" t="str">
        <f>IF(ISNUMBER(D257),(1+D257)^12-1,"-")</f>
        <v>-</v>
      </c>
      <c r="E258" s="38" t="str">
        <f>IF(ISNUMBER(E257),(1+E257)^12-1,"-")</f>
        <v>-</v>
      </c>
      <c r="F258" s="38" t="str">
        <f>IF(ISNUMBER(F257),(1+F257)^12-1,"-")</f>
        <v>-</v>
      </c>
      <c r="G258" s="39" t="str">
        <f>IF(ISNUMBER(G257),(1+G257)^12-1,"-")</f>
        <v>-</v>
      </c>
    </row>
    <row r="259" spans="1:7" x14ac:dyDescent="0.2">
      <c r="A259"/>
    </row>
    <row r="260" spans="1:7" ht="13.5" thickBot="1" x14ac:dyDescent="0.25">
      <c r="A260" s="93"/>
      <c r="B260" s="3" t="s">
        <v>105</v>
      </c>
      <c r="C260" s="94"/>
      <c r="D260" s="94"/>
      <c r="E260" s="94"/>
      <c r="F260" s="94"/>
      <c r="G260" s="94"/>
    </row>
    <row r="261" spans="1:7" x14ac:dyDescent="0.2">
      <c r="A261" s="93"/>
      <c r="B261" s="96"/>
      <c r="C261" s="27" t="s">
        <v>275</v>
      </c>
      <c r="D261" s="27" t="s">
        <v>276</v>
      </c>
      <c r="E261" s="27" t="s">
        <v>277</v>
      </c>
      <c r="F261" s="27" t="s">
        <v>278</v>
      </c>
      <c r="G261" s="28" t="s">
        <v>279</v>
      </c>
    </row>
    <row r="262" spans="1:7" x14ac:dyDescent="0.2">
      <c r="A262" s="93"/>
      <c r="B262" s="55">
        <f>IF(ABS(MIN(C262:G262))&lt;0.0000001,0,MIN(C262:G262))</f>
        <v>99999</v>
      </c>
      <c r="C262" s="49">
        <f>IF(ISNUMBER(C$257),C$257,99999)</f>
        <v>99999</v>
      </c>
      <c r="D262" s="49">
        <f>IF(ISNUMBER(D$257),D$257,99999)</f>
        <v>99999</v>
      </c>
      <c r="E262" s="49">
        <f>IF(ISNUMBER(E$257),E$257,99999)</f>
        <v>99999</v>
      </c>
      <c r="F262" s="49">
        <f>IF(ISNUMBER(F$257),F$257,99999)</f>
        <v>99999</v>
      </c>
      <c r="G262" s="50">
        <f>IF(ISNUMBER(G$257),G$257,99999)</f>
        <v>99999</v>
      </c>
    </row>
    <row r="263" spans="1:7" x14ac:dyDescent="0.2">
      <c r="A263" s="93"/>
      <c r="B263" s="55" t="s">
        <v>280</v>
      </c>
      <c r="C263" s="49" t="b">
        <f>AND(C262&lt;&gt;99999,ABS(ABS($B262)-ABS(C262))&lt;0.0000001)</f>
        <v>0</v>
      </c>
      <c r="D263" s="49" t="b">
        <f>AND(D262&lt;&gt;99999,ABS(ABS($B262)-ABS(D262))&lt;0.0000001)</f>
        <v>0</v>
      </c>
      <c r="E263" s="49" t="b">
        <f>AND(E262&lt;&gt;99999,ABS(ABS($B262)-ABS(E262))&lt;0.0000001)</f>
        <v>0</v>
      </c>
      <c r="F263" s="49" t="b">
        <f>AND(F262&lt;&gt;99999,ABS(ABS($B262)-ABS(F262))&lt;0.0000001)</f>
        <v>0</v>
      </c>
      <c r="G263" s="50" t="b">
        <f>AND(G262&lt;&gt;99999,ABS(ABS($B262)-ABS(G262))&lt;0.0000001)</f>
        <v>0</v>
      </c>
    </row>
    <row r="264" spans="1:7" x14ac:dyDescent="0.2">
      <c r="A264" s="93"/>
      <c r="B264" s="56" t="s">
        <v>81</v>
      </c>
      <c r="C264" s="60">
        <f>IF('Deal Comparator'!inpOptMortgageType=1,
PV($B262,C$179,C$211,C$233,0),
PV($B262,C$179,C$224,C$242-C$155,0))</f>
        <v>0</v>
      </c>
      <c r="D264" s="60">
        <f>IF('Deal Comparator'!inpOptMortgageType=1,
PV($B262,D$179,D$211,D$233,0),
PV($B262,D$179,D$224,D$242-D$155,0))</f>
        <v>0</v>
      </c>
      <c r="E264" s="60">
        <f>IF('Deal Comparator'!inpOptMortgageType=1,
PV($B262,E$179,E$211,E$233,0),
PV($B262,E$179,E$224,E$242-E$155,0))</f>
        <v>0</v>
      </c>
      <c r="F264" s="60">
        <f>IF('Deal Comparator'!inpOptMortgageType=1,
PV($B262,F$179,F$211,F$233,0),
PV($B262,F$179,F$224,F$242-F$155,0))</f>
        <v>0</v>
      </c>
      <c r="G264" s="61">
        <f>IF('Deal Comparator'!inpOptMortgageType=1,
PV($B262,G$179,G$211,G$233,0),
PV($B262,G$179,G$224,G$242-G$155,0))</f>
        <v>0</v>
      </c>
    </row>
    <row r="265" spans="1:7" x14ac:dyDescent="0.2">
      <c r="A265" s="93"/>
      <c r="B265" s="55" t="s">
        <v>82</v>
      </c>
      <c r="C265" s="58">
        <f>IF('Deal Comparator'!inpOptMortgageType=1,
PV($B262,C$178,C$207,-C264,0),
PV($B262,C$178,C$221,-C264,0))</f>
        <v>0</v>
      </c>
      <c r="D265" s="58">
        <f>IF('Deal Comparator'!inpOptMortgageType=1,
PV($B262,D$178,D$207,-D264,0),
PV($B262,D$178,D$221,-D264,0))</f>
        <v>0</v>
      </c>
      <c r="E265" s="58">
        <f>IF('Deal Comparator'!inpOptMortgageType=1,
PV($B262,E$178,E$207,-E264,0),
PV($B262,E$178,E$221,-E264,0))</f>
        <v>0</v>
      </c>
      <c r="F265" s="58">
        <f>IF('Deal Comparator'!inpOptMortgageType=1,
PV($B262,F$178,F$207,-F264,0),
PV($B262,F$178,F$221,-F264,0))</f>
        <v>0</v>
      </c>
      <c r="G265" s="59">
        <f>IF('Deal Comparator'!inpOptMortgageType=1,
PV($B262,G$178,G$207,-G264,0),
PV($B262,G$178,G$221,-G264,0))</f>
        <v>0</v>
      </c>
    </row>
    <row r="266" spans="1:7" x14ac:dyDescent="0.2">
      <c r="A266" s="93"/>
      <c r="B266" s="62" t="s">
        <v>83</v>
      </c>
      <c r="C266" s="63">
        <f>IF('Deal Comparator'!inpOptMortgageType=1,
PV($B262,C$177,C$203,-C265,0)-C$156,
PV($B262,C$177,C$218,-C265,0)-C$156)</f>
        <v>0</v>
      </c>
      <c r="D266" s="63">
        <f>IF('Deal Comparator'!inpOptMortgageType=1,
PV($B262,D$177,D$203,-D265,0)-D$156,
PV($B262,D$177,D$218,-D265,0)-D$156)</f>
        <v>0</v>
      </c>
      <c r="E266" s="63">
        <f>IF('Deal Comparator'!inpOptMortgageType=1,
PV($B262,E$177,E$203,-E265,0)-E$156,
PV($B262,E$177,E$218,-E265,0)-E$156)</f>
        <v>0</v>
      </c>
      <c r="F266" s="63">
        <f>IF('Deal Comparator'!inpOptMortgageType=1,
PV($B262,F$177,F$203,-F265,0)-F$156,
PV($B262,F$177,F$218,-F265,0)-F$156)</f>
        <v>0</v>
      </c>
      <c r="G266" s="64">
        <f>IF('Deal Comparator'!inpOptMortgageType=1,
PV($B262,G$177,G$203,-G265,0)-G$156,
PV($B262,G$177,G$218,-G265,0)-G$156)</f>
        <v>0</v>
      </c>
    </row>
    <row r="267" spans="1:7" ht="13.5" thickBot="1" x14ac:dyDescent="0.25">
      <c r="A267" s="93"/>
      <c r="B267" s="57" t="s">
        <v>281</v>
      </c>
      <c r="C267" s="65" t="str">
        <f>IF(OR(C262=99999,C263,C266&lt;0.0000001),"-",C266)</f>
        <v>-</v>
      </c>
      <c r="D267" s="65" t="str">
        <f>IF(OR(D262=99999,D263,D266&lt;0.0000001),"-",D266)</f>
        <v>-</v>
      </c>
      <c r="E267" s="65" t="str">
        <f>IF(OR(E262=99999,E263,E266&lt;0.0000001),"-",E266)</f>
        <v>-</v>
      </c>
      <c r="F267" s="65" t="str">
        <f>IF(OR(F262=99999,F263,F266&lt;0.0000001),"-",F266)</f>
        <v>-</v>
      </c>
      <c r="G267" s="66" t="str">
        <f>IF(OR(G262=99999,G263,G266&lt;0.0000001),"-",G266)</f>
        <v>-</v>
      </c>
    </row>
    <row r="268" spans="1:7" x14ac:dyDescent="0.2">
      <c r="A268" s="93"/>
      <c r="B268" s="94"/>
      <c r="C268" s="87"/>
      <c r="D268" s="94"/>
      <c r="E268" s="94"/>
      <c r="F268" s="94"/>
      <c r="G268" s="94"/>
    </row>
    <row r="269" spans="1:7" ht="20.100000000000001" customHeight="1" x14ac:dyDescent="0.2">
      <c r="B269" s="156" t="s">
        <v>253</v>
      </c>
      <c r="C269" s="155"/>
      <c r="D269" s="155"/>
      <c r="E269" s="155"/>
      <c r="F269" s="155"/>
      <c r="G269" s="155"/>
    </row>
    <row r="270" spans="1:7" ht="12.75" customHeight="1" x14ac:dyDescent="0.2"/>
    <row r="271" spans="1:7" ht="13.5" thickBot="1" x14ac:dyDescent="0.25">
      <c r="A271" s="93"/>
      <c r="B271" s="3" t="s">
        <v>102</v>
      </c>
      <c r="C271" s="94"/>
      <c r="D271" s="94"/>
      <c r="E271" s="94"/>
      <c r="F271" s="94"/>
      <c r="G271" s="94"/>
    </row>
    <row r="272" spans="1:7" x14ac:dyDescent="0.2">
      <c r="A272" s="93"/>
      <c r="B272" s="96"/>
      <c r="C272" s="27" t="s">
        <v>275</v>
      </c>
      <c r="D272" s="27" t="s">
        <v>276</v>
      </c>
      <c r="E272" s="27" t="s">
        <v>277</v>
      </c>
      <c r="F272" s="27" t="s">
        <v>278</v>
      </c>
      <c r="G272" s="28" t="s">
        <v>279</v>
      </c>
    </row>
    <row r="273" spans="1:7" x14ac:dyDescent="0.2">
      <c r="A273" s="93"/>
      <c r="B273" s="41" t="s">
        <v>19</v>
      </c>
      <c r="C273" s="67">
        <f>C$202</f>
        <v>0</v>
      </c>
      <c r="D273" s="67">
        <f>D$202</f>
        <v>0</v>
      </c>
      <c r="E273" s="67">
        <f>E$202</f>
        <v>0</v>
      </c>
      <c r="F273" s="67">
        <f>F$202</f>
        <v>0</v>
      </c>
      <c r="G273" s="68">
        <f>G$202</f>
        <v>0</v>
      </c>
    </row>
    <row r="274" spans="1:7" x14ac:dyDescent="0.2">
      <c r="A274" s="93"/>
      <c r="B274" s="41" t="s">
        <v>61</v>
      </c>
      <c r="C274" s="67">
        <f>C$203</f>
        <v>0</v>
      </c>
      <c r="D274" s="67">
        <f>D$203</f>
        <v>0</v>
      </c>
      <c r="E274" s="67">
        <f>E$203</f>
        <v>0</v>
      </c>
      <c r="F274" s="67">
        <f>F$203</f>
        <v>0</v>
      </c>
      <c r="G274" s="68">
        <f>G$203</f>
        <v>0</v>
      </c>
    </row>
    <row r="275" spans="1:7" x14ac:dyDescent="0.2">
      <c r="A275" s="93"/>
      <c r="B275" s="41" t="s">
        <v>109</v>
      </c>
      <c r="C275" s="67">
        <f>C274*C$180</f>
        <v>0</v>
      </c>
      <c r="D275" s="67">
        <f>D274*D$180</f>
        <v>0</v>
      </c>
      <c r="E275" s="67">
        <f>E274*E$180</f>
        <v>0</v>
      </c>
      <c r="F275" s="67">
        <f>F274*F$180</f>
        <v>0</v>
      </c>
      <c r="G275" s="68">
        <f>G274*G$180</f>
        <v>0</v>
      </c>
    </row>
    <row r="276" spans="1:7" x14ac:dyDescent="0.2">
      <c r="A276" s="93"/>
      <c r="B276" s="41" t="s">
        <v>52</v>
      </c>
      <c r="C276" s="67">
        <f>IF(C$147,FV(C$191,C$180,C273,C$155,0),0)</f>
        <v>0</v>
      </c>
      <c r="D276" s="67">
        <f>IF(D$147,FV(D$191,D$180,D273,D$155,0),0)</f>
        <v>0</v>
      </c>
      <c r="E276" s="67">
        <f>IF(E$147,FV(E$191,E$180,E273,E$155,0),0)</f>
        <v>0</v>
      </c>
      <c r="F276" s="67">
        <f>IF(F$147,FV(F$191,F$180,F273,F$155,0),0)</f>
        <v>0</v>
      </c>
      <c r="G276" s="68">
        <f>IF(G$147,FV(G$191,G$180,G273,G$155,0),0)</f>
        <v>0</v>
      </c>
    </row>
    <row r="277" spans="1:7" x14ac:dyDescent="0.2">
      <c r="A277" s="93"/>
      <c r="B277" s="46" t="s">
        <v>20</v>
      </c>
      <c r="C277" s="69">
        <f>C$206</f>
        <v>0</v>
      </c>
      <c r="D277" s="69">
        <f>D$206</f>
        <v>0</v>
      </c>
      <c r="E277" s="69">
        <f>E$206</f>
        <v>0</v>
      </c>
      <c r="F277" s="69">
        <f>F$206</f>
        <v>0</v>
      </c>
      <c r="G277" s="70">
        <f>G$206</f>
        <v>0</v>
      </c>
    </row>
    <row r="278" spans="1:7" x14ac:dyDescent="0.2">
      <c r="A278" s="93"/>
      <c r="B278" s="41" t="s">
        <v>61</v>
      </c>
      <c r="C278" s="67">
        <f>C$207</f>
        <v>0</v>
      </c>
      <c r="D278" s="67">
        <f>D$207</f>
        <v>0</v>
      </c>
      <c r="E278" s="67">
        <f>E$207</f>
        <v>0</v>
      </c>
      <c r="F278" s="67">
        <f>F$207</f>
        <v>0</v>
      </c>
      <c r="G278" s="68">
        <f>G$207</f>
        <v>0</v>
      </c>
    </row>
    <row r="279" spans="1:7" x14ac:dyDescent="0.2">
      <c r="A279" s="93"/>
      <c r="B279" s="41" t="s">
        <v>109</v>
      </c>
      <c r="C279" s="67">
        <f>C278*C$181</f>
        <v>0</v>
      </c>
      <c r="D279" s="67">
        <f>D278*D$181</f>
        <v>0</v>
      </c>
      <c r="E279" s="67">
        <f>E278*E$181</f>
        <v>0</v>
      </c>
      <c r="F279" s="67">
        <f>F278*F$181</f>
        <v>0</v>
      </c>
      <c r="G279" s="68">
        <f>G278*G$181</f>
        <v>0</v>
      </c>
    </row>
    <row r="280" spans="1:7" x14ac:dyDescent="0.2">
      <c r="A280" s="93"/>
      <c r="B280" s="43" t="s">
        <v>52</v>
      </c>
      <c r="C280" s="71">
        <f>IF(C$148,FV(C$192,C$181,C277,-C276,0),0)</f>
        <v>0</v>
      </c>
      <c r="D280" s="71">
        <f>IF(D$148,FV(D$192,D$181,D277,-D276,0),0)</f>
        <v>0</v>
      </c>
      <c r="E280" s="71">
        <f>IF(E$148,FV(E$192,E$181,E277,-E276,0),0)</f>
        <v>0</v>
      </c>
      <c r="F280" s="71">
        <f>IF(F$148,FV(F$192,F$181,F277,-F276,0),0)</f>
        <v>0</v>
      </c>
      <c r="G280" s="72">
        <f>IF(G$148,FV(G$192,G$181,G277,-G276,0),0)</f>
        <v>0</v>
      </c>
    </row>
    <row r="281" spans="1:7" x14ac:dyDescent="0.2">
      <c r="A281" s="93"/>
      <c r="B281" s="41" t="s">
        <v>21</v>
      </c>
      <c r="C281" s="67">
        <f>C$210</f>
        <v>0</v>
      </c>
      <c r="D281" s="67">
        <f>D$210</f>
        <v>0</v>
      </c>
      <c r="E281" s="67">
        <f>E$210</f>
        <v>0</v>
      </c>
      <c r="F281" s="67">
        <f>F$210</f>
        <v>0</v>
      </c>
      <c r="G281" s="68">
        <f>G$210</f>
        <v>0</v>
      </c>
    </row>
    <row r="282" spans="1:7" x14ac:dyDescent="0.2">
      <c r="A282" s="93"/>
      <c r="B282" s="41" t="s">
        <v>61</v>
      </c>
      <c r="C282" s="67">
        <f>C$211</f>
        <v>0</v>
      </c>
      <c r="D282" s="67">
        <f>D$211</f>
        <v>0</v>
      </c>
      <c r="E282" s="67">
        <f>E$211</f>
        <v>0</v>
      </c>
      <c r="F282" s="67">
        <f>F$211</f>
        <v>0</v>
      </c>
      <c r="G282" s="68">
        <f>G$211</f>
        <v>0</v>
      </c>
    </row>
    <row r="283" spans="1:7" x14ac:dyDescent="0.2">
      <c r="A283" s="93"/>
      <c r="B283" s="41" t="s">
        <v>109</v>
      </c>
      <c r="C283" s="67">
        <f>C282*C$182</f>
        <v>0</v>
      </c>
      <c r="D283" s="67">
        <f>D282*D$182</f>
        <v>0</v>
      </c>
      <c r="E283" s="67">
        <f>E282*E$182</f>
        <v>0</v>
      </c>
      <c r="F283" s="67">
        <f>F282*F$182</f>
        <v>0</v>
      </c>
      <c r="G283" s="68">
        <f>G282*G$182</f>
        <v>0</v>
      </c>
    </row>
    <row r="284" spans="1:7" ht="13.5" thickBot="1" x14ac:dyDescent="0.25">
      <c r="A284" s="93"/>
      <c r="B284" s="42" t="s">
        <v>52</v>
      </c>
      <c r="C284" s="73">
        <f>IF(C$149,FV(C$193,C$182,C281,-C280,0),0)</f>
        <v>0</v>
      </c>
      <c r="D284" s="73">
        <f>IF(D$149,FV(D$193,D$182,D281,-D280,0),0)</f>
        <v>0</v>
      </c>
      <c r="E284" s="73">
        <f>IF(E$149,FV(E$193,E$182,E281,-E280,0),0)</f>
        <v>0</v>
      </c>
      <c r="F284" s="73">
        <f>IF(F$149,FV(F$193,F$182,F281,-F280,0),0)</f>
        <v>0</v>
      </c>
      <c r="G284" s="74">
        <f>IF(G$149,FV(G$193,G$182,G281,-G280,0),0)</f>
        <v>0</v>
      </c>
    </row>
    <row r="285" spans="1:7" x14ac:dyDescent="0.2">
      <c r="A285" s="93"/>
      <c r="B285" s="112" t="s">
        <v>55</v>
      </c>
      <c r="C285" s="113">
        <f>IF(C$182&gt;0,C$190,IF(C$181&gt;0,C$189,IF(C$180&gt;0,C$188,0)))</f>
        <v>0</v>
      </c>
      <c r="D285" s="113">
        <f>IF(D$182&gt;0,D$190,IF(D$181&gt;0,D$189,IF(D$180&gt;0,D$188,0)))</f>
        <v>0</v>
      </c>
      <c r="E285" s="113">
        <f>IF(E$182&gt;0,E$190,IF(E$181&gt;0,E$189,IF(E$180&gt;0,E$188,0)))</f>
        <v>0</v>
      </c>
      <c r="F285" s="113">
        <f>IF(F$182&gt;0,F$190,IF(F$181&gt;0,F$189,IF(F$180&gt;0,F$188,0)))</f>
        <v>0</v>
      </c>
      <c r="G285" s="114">
        <f>IF(G$182&gt;0,G$190,IF(G$181&gt;0,G$189,IF(G$180&gt;0,G$188,0)))</f>
        <v>0</v>
      </c>
    </row>
    <row r="286" spans="1:7" x14ac:dyDescent="0.2">
      <c r="A286" s="93"/>
      <c r="B286" s="32" t="s">
        <v>43</v>
      </c>
      <c r="C286" s="67">
        <f t="shared" ref="C286:G287" si="11">IF(C$182&gt;0,C281,IF(C$181&gt;0,C277,IF(C$180&gt;0,C273,0)))</f>
        <v>0</v>
      </c>
      <c r="D286" s="67">
        <f t="shared" si="11"/>
        <v>0</v>
      </c>
      <c r="E286" s="67">
        <f t="shared" si="11"/>
        <v>0</v>
      </c>
      <c r="F286" s="67">
        <f t="shared" si="11"/>
        <v>0</v>
      </c>
      <c r="G286" s="68">
        <f t="shared" si="11"/>
        <v>0</v>
      </c>
    </row>
    <row r="287" spans="1:7" x14ac:dyDescent="0.2">
      <c r="A287" s="93"/>
      <c r="B287" s="32" t="s">
        <v>62</v>
      </c>
      <c r="C287" s="67">
        <f t="shared" si="11"/>
        <v>0</v>
      </c>
      <c r="D287" s="67">
        <f t="shared" si="11"/>
        <v>0</v>
      </c>
      <c r="E287" s="67">
        <f t="shared" si="11"/>
        <v>0</v>
      </c>
      <c r="F287" s="67">
        <f t="shared" si="11"/>
        <v>0</v>
      </c>
      <c r="G287" s="68">
        <f t="shared" si="11"/>
        <v>0</v>
      </c>
    </row>
    <row r="288" spans="1:7" ht="13.5" thickBot="1" x14ac:dyDescent="0.25">
      <c r="A288" s="93"/>
      <c r="B288" s="42" t="s">
        <v>53</v>
      </c>
      <c r="C288" s="115">
        <f>IF(C$182&gt;0,C284,IF(C$181&gt;0,C280,IF(C$180&gt;0,C276,0)))</f>
        <v>0</v>
      </c>
      <c r="D288" s="73">
        <f>IF(D$182&gt;0,D284,IF(D$181&gt;0,D280,IF(D$180&gt;0,D276,0)))</f>
        <v>0</v>
      </c>
      <c r="E288" s="73">
        <f>IF(E$182&gt;0,E284,IF(E$181&gt;0,E280,IF(E$180&gt;0,E276,0)))</f>
        <v>0</v>
      </c>
      <c r="F288" s="73">
        <f>IF(F$182&gt;0,F284,IF(F$181&gt;0,F280,IF(F$180&gt;0,F276,0)))</f>
        <v>0</v>
      </c>
      <c r="G288" s="74">
        <f>IF(G$182&gt;0,G284,IF(G$181&gt;0,G280,IF(G$180&gt;0,G276,0)))</f>
        <v>0</v>
      </c>
    </row>
    <row r="289" spans="1:7" x14ac:dyDescent="0.2">
      <c r="A289" s="93"/>
      <c r="B289" s="94"/>
      <c r="C289" s="94"/>
      <c r="D289" s="94"/>
      <c r="E289" s="94"/>
      <c r="F289" s="94"/>
      <c r="G289" s="94"/>
    </row>
    <row r="290" spans="1:7" ht="13.5" thickBot="1" x14ac:dyDescent="0.25">
      <c r="A290" s="93"/>
      <c r="B290" s="3" t="s">
        <v>103</v>
      </c>
      <c r="C290" s="94"/>
      <c r="D290" s="94"/>
      <c r="E290" s="94"/>
      <c r="F290" s="94"/>
      <c r="G290" s="94"/>
    </row>
    <row r="291" spans="1:7" x14ac:dyDescent="0.2">
      <c r="A291" s="93"/>
      <c r="B291" s="96"/>
      <c r="C291" s="27" t="s">
        <v>275</v>
      </c>
      <c r="D291" s="27" t="s">
        <v>276</v>
      </c>
      <c r="E291" s="27" t="s">
        <v>277</v>
      </c>
      <c r="F291" s="27" t="s">
        <v>278</v>
      </c>
      <c r="G291" s="28" t="s">
        <v>279</v>
      </c>
    </row>
    <row r="292" spans="1:7" x14ac:dyDescent="0.2">
      <c r="A292" s="93"/>
      <c r="B292" s="41" t="s">
        <v>96</v>
      </c>
      <c r="C292" s="67">
        <f>C$217</f>
        <v>0</v>
      </c>
      <c r="D292" s="67">
        <f>D$217</f>
        <v>0</v>
      </c>
      <c r="E292" s="67">
        <f>E$217</f>
        <v>0</v>
      </c>
      <c r="F292" s="67">
        <f>F$217</f>
        <v>0</v>
      </c>
      <c r="G292" s="68">
        <f>G$217</f>
        <v>0</v>
      </c>
    </row>
    <row r="293" spans="1:7" x14ac:dyDescent="0.2">
      <c r="A293" s="93"/>
      <c r="B293" s="41" t="s">
        <v>99</v>
      </c>
      <c r="C293" s="67">
        <f>C$218</f>
        <v>0</v>
      </c>
      <c r="D293" s="67">
        <f>D$218</f>
        <v>0</v>
      </c>
      <c r="E293" s="67">
        <f>E$218</f>
        <v>0</v>
      </c>
      <c r="F293" s="67">
        <f>F$218</f>
        <v>0</v>
      </c>
      <c r="G293" s="68">
        <f>G$218</f>
        <v>0</v>
      </c>
    </row>
    <row r="294" spans="1:7" x14ac:dyDescent="0.2">
      <c r="A294" s="93"/>
      <c r="B294" s="41" t="s">
        <v>110</v>
      </c>
      <c r="C294" s="67">
        <f>C293*C$180</f>
        <v>0</v>
      </c>
      <c r="D294" s="67">
        <f>D293*D$180</f>
        <v>0</v>
      </c>
      <c r="E294" s="67">
        <f>E293*E$180</f>
        <v>0</v>
      </c>
      <c r="F294" s="67">
        <f>F293*F$180</f>
        <v>0</v>
      </c>
      <c r="G294" s="68">
        <f>G293*G$180</f>
        <v>0</v>
      </c>
    </row>
    <row r="295" spans="1:7" x14ac:dyDescent="0.2">
      <c r="A295" s="93"/>
      <c r="B295" s="46" t="s">
        <v>98</v>
      </c>
      <c r="C295" s="69">
        <f>C$220</f>
        <v>0</v>
      </c>
      <c r="D295" s="69">
        <f>D$220</f>
        <v>0</v>
      </c>
      <c r="E295" s="69">
        <f>E$220</f>
        <v>0</v>
      </c>
      <c r="F295" s="69">
        <f>F$220</f>
        <v>0</v>
      </c>
      <c r="G295" s="70">
        <f>G$220</f>
        <v>0</v>
      </c>
    </row>
    <row r="296" spans="1:7" x14ac:dyDescent="0.2">
      <c r="A296" s="93"/>
      <c r="B296" s="41" t="s">
        <v>99</v>
      </c>
      <c r="C296" s="67">
        <f>C$221</f>
        <v>0</v>
      </c>
      <c r="D296" s="67">
        <f>D$221</f>
        <v>0</v>
      </c>
      <c r="E296" s="67">
        <f>E$221</f>
        <v>0</v>
      </c>
      <c r="F296" s="67">
        <f>F$221</f>
        <v>0</v>
      </c>
      <c r="G296" s="68">
        <f>G$221</f>
        <v>0</v>
      </c>
    </row>
    <row r="297" spans="1:7" x14ac:dyDescent="0.2">
      <c r="A297" s="93"/>
      <c r="B297" s="41" t="s">
        <v>110</v>
      </c>
      <c r="C297" s="67">
        <f>C296*C$181</f>
        <v>0</v>
      </c>
      <c r="D297" s="67">
        <f>D296*D$181</f>
        <v>0</v>
      </c>
      <c r="E297" s="67">
        <f>E296*E$181</f>
        <v>0</v>
      </c>
      <c r="F297" s="67">
        <f>F296*F$181</f>
        <v>0</v>
      </c>
      <c r="G297" s="68">
        <f>G296*G$181</f>
        <v>0</v>
      </c>
    </row>
    <row r="298" spans="1:7" x14ac:dyDescent="0.2">
      <c r="A298" s="93"/>
      <c r="B298" s="46" t="s">
        <v>97</v>
      </c>
      <c r="C298" s="69">
        <f>C$223</f>
        <v>0</v>
      </c>
      <c r="D298" s="69">
        <f>D$223</f>
        <v>0</v>
      </c>
      <c r="E298" s="69">
        <f>E$223</f>
        <v>0</v>
      </c>
      <c r="F298" s="69">
        <f>F$223</f>
        <v>0</v>
      </c>
      <c r="G298" s="70">
        <f>G$223</f>
        <v>0</v>
      </c>
    </row>
    <row r="299" spans="1:7" x14ac:dyDescent="0.2">
      <c r="A299" s="93"/>
      <c r="B299" s="41" t="s">
        <v>99</v>
      </c>
      <c r="C299" s="67">
        <f>C$224</f>
        <v>0</v>
      </c>
      <c r="D299" s="67">
        <f>D$224</f>
        <v>0</v>
      </c>
      <c r="E299" s="67">
        <f>E$224</f>
        <v>0</v>
      </c>
      <c r="F299" s="67">
        <f>F$224</f>
        <v>0</v>
      </c>
      <c r="G299" s="68">
        <f>G$224</f>
        <v>0</v>
      </c>
    </row>
    <row r="300" spans="1:7" ht="13.5" thickBot="1" x14ac:dyDescent="0.25">
      <c r="A300" s="93"/>
      <c r="B300" s="41" t="s">
        <v>110</v>
      </c>
      <c r="C300" s="67">
        <f>C299*C$182</f>
        <v>0</v>
      </c>
      <c r="D300" s="67">
        <f>D299*D$182</f>
        <v>0</v>
      </c>
      <c r="E300" s="67">
        <f>E299*E$182</f>
        <v>0</v>
      </c>
      <c r="F300" s="67">
        <f>F299*F$182</f>
        <v>0</v>
      </c>
      <c r="G300" s="68">
        <f>G299*G$182</f>
        <v>0</v>
      </c>
    </row>
    <row r="301" spans="1:7" x14ac:dyDescent="0.2">
      <c r="A301" s="93"/>
      <c r="B301" s="112" t="s">
        <v>55</v>
      </c>
      <c r="C301" s="113">
        <f>IF(C$182&gt;0,C$190,IF(C$181&gt;0,C$189,IF(C$180&gt;0,C$188,0)))</f>
        <v>0</v>
      </c>
      <c r="D301" s="113">
        <f>IF(D$182&gt;0,D$190,IF(D$181&gt;0,D$189,IF(D$180&gt;0,D$188,0)))</f>
        <v>0</v>
      </c>
      <c r="E301" s="113">
        <f>IF(E$182&gt;0,E$190,IF(E$181&gt;0,E$189,IF(E$180&gt;0,E$188,0)))</f>
        <v>0</v>
      </c>
      <c r="F301" s="113">
        <f>IF(F$182&gt;0,F$190,IF(F$181&gt;0,F$189,IF(F$180&gt;0,F$188,0)))</f>
        <v>0</v>
      </c>
      <c r="G301" s="114">
        <f>IF(G$182&gt;0,G$190,IF(G$181&gt;0,G$189,IF(G$180&gt;0,G$188,0)))</f>
        <v>0</v>
      </c>
    </row>
    <row r="302" spans="1:7" x14ac:dyDescent="0.2">
      <c r="A302" s="93"/>
      <c r="B302" s="32" t="s">
        <v>106</v>
      </c>
      <c r="C302" s="67">
        <f t="shared" ref="C302:G303" si="12">IF(C$182&gt;0,C298,IF(C$181&gt;0,C295,IF(C$180&gt;0,C292,0)))</f>
        <v>0</v>
      </c>
      <c r="D302" s="67">
        <f t="shared" si="12"/>
        <v>0</v>
      </c>
      <c r="E302" s="67">
        <f t="shared" si="12"/>
        <v>0</v>
      </c>
      <c r="F302" s="67">
        <f t="shared" si="12"/>
        <v>0</v>
      </c>
      <c r="G302" s="68">
        <f t="shared" si="12"/>
        <v>0</v>
      </c>
    </row>
    <row r="303" spans="1:7" x14ac:dyDescent="0.2">
      <c r="A303" s="93"/>
      <c r="B303" s="32" t="s">
        <v>62</v>
      </c>
      <c r="C303" s="67">
        <f t="shared" si="12"/>
        <v>0</v>
      </c>
      <c r="D303" s="67">
        <f t="shared" si="12"/>
        <v>0</v>
      </c>
      <c r="E303" s="67">
        <f t="shared" si="12"/>
        <v>0</v>
      </c>
      <c r="F303" s="67">
        <f t="shared" si="12"/>
        <v>0</v>
      </c>
      <c r="G303" s="68">
        <f t="shared" si="12"/>
        <v>0</v>
      </c>
    </row>
    <row r="304" spans="1:7" ht="13.5" thickBot="1" x14ac:dyDescent="0.25">
      <c r="A304" s="93"/>
      <c r="B304" s="42" t="s">
        <v>53</v>
      </c>
      <c r="C304" s="115">
        <f>IF(C$147,-C$155,0)</f>
        <v>0</v>
      </c>
      <c r="D304" s="73">
        <f>IF(D$147,-D$155,0)</f>
        <v>0</v>
      </c>
      <c r="E304" s="73">
        <f>IF(E$147,-E$155,0)</f>
        <v>0</v>
      </c>
      <c r="F304" s="73">
        <f>IF(F$147,-F$155,0)</f>
        <v>0</v>
      </c>
      <c r="G304" s="74">
        <f>IF(G$147,-G$155,0)</f>
        <v>0</v>
      </c>
    </row>
    <row r="305" spans="1:7" x14ac:dyDescent="0.2">
      <c r="A305" s="93"/>
      <c r="B305" s="94"/>
      <c r="C305" s="94"/>
      <c r="D305" s="94"/>
      <c r="E305" s="94"/>
      <c r="F305" s="94"/>
      <c r="G305" s="94"/>
    </row>
    <row r="306" spans="1:7" ht="13.5" thickBot="1" x14ac:dyDescent="0.25">
      <c r="A306" s="93"/>
      <c r="B306" s="157" t="s">
        <v>245</v>
      </c>
      <c r="C306" s="94"/>
      <c r="D306" s="94"/>
      <c r="E306" s="94"/>
      <c r="F306" s="94"/>
      <c r="G306" s="94"/>
    </row>
    <row r="307" spans="1:7" x14ac:dyDescent="0.2">
      <c r="A307" s="93"/>
      <c r="B307" s="96"/>
      <c r="C307" s="27" t="s">
        <v>275</v>
      </c>
      <c r="D307" s="27" t="s">
        <v>276</v>
      </c>
      <c r="E307" s="27" t="s">
        <v>277</v>
      </c>
      <c r="F307" s="27" t="s">
        <v>278</v>
      </c>
      <c r="G307" s="28" t="s">
        <v>279</v>
      </c>
    </row>
    <row r="308" spans="1:7" x14ac:dyDescent="0.2">
      <c r="A308" s="93"/>
      <c r="B308" s="41" t="s">
        <v>44</v>
      </c>
      <c r="C308" s="67">
        <f>C$273*C$180+C$277*C$181+C$281*C$182</f>
        <v>0</v>
      </c>
      <c r="D308" s="67">
        <f>D$273*D$180+D$277*D$181+D$281*D$182</f>
        <v>0</v>
      </c>
      <c r="E308" s="67">
        <f>E$273*E$180+E$277*E$181+E$281*E$182</f>
        <v>0</v>
      </c>
      <c r="F308" s="67">
        <f>F$273*F$180+F$277*F$181+F$281*F$182</f>
        <v>0</v>
      </c>
      <c r="G308" s="68">
        <f>G$273*G$180+G$277*G$181+G$281*G$182</f>
        <v>0</v>
      </c>
    </row>
    <row r="309" spans="1:7" x14ac:dyDescent="0.2">
      <c r="A309" s="93"/>
      <c r="B309" s="41" t="s">
        <v>63</v>
      </c>
      <c r="C309" s="67">
        <f>C$274*C$180+C$278*C$181+C$282*C$182</f>
        <v>0</v>
      </c>
      <c r="D309" s="67">
        <f>D$274*D$180+D$278*D$181+D$282*D$182</f>
        <v>0</v>
      </c>
      <c r="E309" s="67">
        <f>E$274*E$180+E$278*E$181+E$282*E$182</f>
        <v>0</v>
      </c>
      <c r="F309" s="67">
        <f>F$274*F$180+F$278*F$181+F$282*F$182</f>
        <v>0</v>
      </c>
      <c r="G309" s="68">
        <f>G$274*G$180+G$278*G$181+G$282*G$182</f>
        <v>0</v>
      </c>
    </row>
    <row r="310" spans="1:7" x14ac:dyDescent="0.2">
      <c r="A310" s="93"/>
      <c r="B310" s="41" t="s">
        <v>111</v>
      </c>
      <c r="C310" s="67">
        <f>-C$164</f>
        <v>0</v>
      </c>
      <c r="D310" s="67">
        <f>-D$164</f>
        <v>0</v>
      </c>
      <c r="E310" s="67">
        <f>-E$164</f>
        <v>0</v>
      </c>
      <c r="F310" s="67">
        <f>-F$164</f>
        <v>0</v>
      </c>
      <c r="G310" s="68">
        <f>-G$164</f>
        <v>0</v>
      </c>
    </row>
    <row r="311" spans="1:7" x14ac:dyDescent="0.2">
      <c r="A311" s="93"/>
      <c r="B311" s="55" t="s">
        <v>78</v>
      </c>
      <c r="C311" s="67">
        <f>-C$171</f>
        <v>0</v>
      </c>
      <c r="D311" s="67">
        <f>-D$171</f>
        <v>0</v>
      </c>
      <c r="E311" s="67">
        <f>-E$171</f>
        <v>0</v>
      </c>
      <c r="F311" s="67">
        <f>-F$171</f>
        <v>0</v>
      </c>
      <c r="G311" s="68">
        <f>-G$171</f>
        <v>0</v>
      </c>
    </row>
    <row r="312" spans="1:7" x14ac:dyDescent="0.2">
      <c r="A312" s="93"/>
      <c r="B312" s="41" t="s">
        <v>77</v>
      </c>
      <c r="C312" s="116">
        <f>IF(C$184,-C$168+C$169*C$288*C$285/12+C$170*C$288,0)</f>
        <v>0</v>
      </c>
      <c r="D312" s="67">
        <f>IF(D$184,-D$168+D$169*D$288*D$285/12+D$170*D$288,0)</f>
        <v>0</v>
      </c>
      <c r="E312" s="67">
        <f>IF(E$184,-E$168+E$169*E$288*E$285/12+E$170*E$288,0)</f>
        <v>0</v>
      </c>
      <c r="F312" s="67">
        <f>IF(F$184,-F$168+F$169*F$288*F$285/12+F$170*F$288,0)</f>
        <v>0</v>
      </c>
      <c r="G312" s="68">
        <f>IF(G$184,-G$168+G$169*G$288*G$285/12+G$170*G$288,0)</f>
        <v>0</v>
      </c>
    </row>
    <row r="313" spans="1:7" x14ac:dyDescent="0.2">
      <c r="A313" s="93"/>
      <c r="B313" s="41" t="s">
        <v>248</v>
      </c>
      <c r="C313" s="67">
        <f>IF(AND(C$129,C$147),SUM(C309:C312),0)</f>
        <v>0</v>
      </c>
      <c r="D313" s="67">
        <f>IF(AND(D$129,D$147),SUM(D309:D312),0)</f>
        <v>0</v>
      </c>
      <c r="E313" s="67">
        <f>IF(AND(E$129,E$147),SUM(E309:E312),0)</f>
        <v>0</v>
      </c>
      <c r="F313" s="67">
        <f>IF(AND(F$129,F$147),SUM(F309:F312),0)</f>
        <v>0</v>
      </c>
      <c r="G313" s="68">
        <f>IF(AND(G$129,G$147),SUM(G309:G312),0)</f>
        <v>0</v>
      </c>
    </row>
    <row r="314" spans="1:7" ht="13.5" thickBot="1" x14ac:dyDescent="0.25">
      <c r="A314" s="93"/>
      <c r="B314" s="42" t="s">
        <v>247</v>
      </c>
      <c r="C314" s="73">
        <f>IF(AND(C$129,C$147),C$155+C$288+C313,0)</f>
        <v>0</v>
      </c>
      <c r="D314" s="73">
        <f>IF(AND(D$129,D$147),D$155+D$288+D313,0)</f>
        <v>0</v>
      </c>
      <c r="E314" s="73">
        <f>IF(AND(E$129,E$147),E$155+E$288+E313,0)</f>
        <v>0</v>
      </c>
      <c r="F314" s="73">
        <f>IF(AND(F$129,F$147),F$155+F$288+F313,0)</f>
        <v>0</v>
      </c>
      <c r="G314" s="74">
        <f>IF(AND(G$129,G$147),G$155+G$288+G313,0)</f>
        <v>0</v>
      </c>
    </row>
    <row r="315" spans="1:7" x14ac:dyDescent="0.2">
      <c r="A315" s="93"/>
      <c r="B315" s="94"/>
      <c r="C315" s="94"/>
      <c r="D315" s="94"/>
      <c r="E315" s="94"/>
      <c r="F315" s="94"/>
      <c r="G315" s="94"/>
    </row>
    <row r="316" spans="1:7" ht="13.5" thickBot="1" x14ac:dyDescent="0.25">
      <c r="A316" s="93"/>
      <c r="B316" s="157" t="s">
        <v>246</v>
      </c>
      <c r="C316" s="94"/>
      <c r="D316" s="94"/>
      <c r="E316" s="94"/>
      <c r="F316" s="94"/>
      <c r="G316" s="94"/>
    </row>
    <row r="317" spans="1:7" x14ac:dyDescent="0.2">
      <c r="A317" s="93"/>
      <c r="B317" s="96"/>
      <c r="C317" s="27" t="s">
        <v>275</v>
      </c>
      <c r="D317" s="27" t="s">
        <v>276</v>
      </c>
      <c r="E317" s="27" t="s">
        <v>277</v>
      </c>
      <c r="F317" s="27" t="s">
        <v>278</v>
      </c>
      <c r="G317" s="28" t="s">
        <v>279</v>
      </c>
    </row>
    <row r="318" spans="1:7" x14ac:dyDescent="0.2">
      <c r="A318" s="93"/>
      <c r="B318" s="41" t="s">
        <v>100</v>
      </c>
      <c r="C318" s="67">
        <f>C$292*C$180+C$295*C$181+C$298*C$182</f>
        <v>0</v>
      </c>
      <c r="D318" s="67">
        <f>D$292*D$180+D$295*D$181+D$298*D$182</f>
        <v>0</v>
      </c>
      <c r="E318" s="67">
        <f>E$292*E$180+E$295*E$181+E$298*E$182</f>
        <v>0</v>
      </c>
      <c r="F318" s="67">
        <f>F$292*F$180+F$295*F$181+F$298*F$182</f>
        <v>0</v>
      </c>
      <c r="G318" s="68">
        <f>G$292*G$180+G$295*G$181+G$298*G$182</f>
        <v>0</v>
      </c>
    </row>
    <row r="319" spans="1:7" x14ac:dyDescent="0.2">
      <c r="A319" s="93"/>
      <c r="B319" s="41" t="s">
        <v>63</v>
      </c>
      <c r="C319" s="67">
        <f>C$293*C$180+C$296*C$181+C$299*C$182</f>
        <v>0</v>
      </c>
      <c r="D319" s="67">
        <f>D$293*D$180+D$296*D$181+D$299*D$182</f>
        <v>0</v>
      </c>
      <c r="E319" s="67">
        <f>E$293*E$180+E$296*E$181+E$299*E$182</f>
        <v>0</v>
      </c>
      <c r="F319" s="67">
        <f>F$293*F$180+F$296*F$181+F$299*F$182</f>
        <v>0</v>
      </c>
      <c r="G319" s="68">
        <f>G$293*G$180+G$296*G$181+G$299*G$182</f>
        <v>0</v>
      </c>
    </row>
    <row r="320" spans="1:7" x14ac:dyDescent="0.2">
      <c r="A320" s="93"/>
      <c r="B320" s="41" t="s">
        <v>111</v>
      </c>
      <c r="C320" s="67">
        <f>-C$164</f>
        <v>0</v>
      </c>
      <c r="D320" s="67">
        <f>-D$164</f>
        <v>0</v>
      </c>
      <c r="E320" s="67">
        <f>-E$164</f>
        <v>0</v>
      </c>
      <c r="F320" s="67">
        <f>-F$164</f>
        <v>0</v>
      </c>
      <c r="G320" s="68">
        <f>-G$164</f>
        <v>0</v>
      </c>
    </row>
    <row r="321" spans="1:7" x14ac:dyDescent="0.2">
      <c r="A321" s="93"/>
      <c r="B321" s="55" t="s">
        <v>78</v>
      </c>
      <c r="C321" s="67">
        <f>-C$171</f>
        <v>0</v>
      </c>
      <c r="D321" s="67">
        <f>-D$171</f>
        <v>0</v>
      </c>
      <c r="E321" s="67">
        <f>-E$171</f>
        <v>0</v>
      </c>
      <c r="F321" s="67">
        <f>-F$171</f>
        <v>0</v>
      </c>
      <c r="G321" s="68">
        <f>-G$171</f>
        <v>0</v>
      </c>
    </row>
    <row r="322" spans="1:7" x14ac:dyDescent="0.2">
      <c r="A322" s="93"/>
      <c r="B322" s="41" t="s">
        <v>77</v>
      </c>
      <c r="C322" s="116">
        <f>IF(C$184,-C$168+C$169*C$304*C$301/12+C$170*C$304,0)</f>
        <v>0</v>
      </c>
      <c r="D322" s="67">
        <f>IF(D$184,-D$168+D$169*D$304*D$301/12+D$170*D$304,0)</f>
        <v>0</v>
      </c>
      <c r="E322" s="67">
        <f>IF(E$184,-E$168+E$169*E$304*E$301/12+E$170*E$304,0)</f>
        <v>0</v>
      </c>
      <c r="F322" s="67">
        <f>IF(F$184,-F$168+F$169*F$304*F$301/12+F$170*F$304,0)</f>
        <v>0</v>
      </c>
      <c r="G322" s="68">
        <f>IF(G$184,-G$168+G$169*G$304*G$301/12+G$170*G$304,0)</f>
        <v>0</v>
      </c>
    </row>
    <row r="323" spans="1:7" x14ac:dyDescent="0.2">
      <c r="A323" s="93"/>
      <c r="B323" s="41" t="s">
        <v>248</v>
      </c>
      <c r="C323" s="67">
        <f>IF(AND(C$129,C$147),SUM(C319:C322),0)</f>
        <v>0</v>
      </c>
      <c r="D323" s="67">
        <f>IF(AND(D$129,D$147),SUM(D319:D322),0)</f>
        <v>0</v>
      </c>
      <c r="E323" s="67">
        <f>IF(AND(E$129,E$147),SUM(E319:E322),0)</f>
        <v>0</v>
      </c>
      <c r="F323" s="67">
        <f>IF(AND(F$129,F$147),SUM(F319:F322),0)</f>
        <v>0</v>
      </c>
      <c r="G323" s="68">
        <f>IF(AND(G$129,G$147),SUM(G319:G322),0)</f>
        <v>0</v>
      </c>
    </row>
    <row r="324" spans="1:7" ht="13.5" thickBot="1" x14ac:dyDescent="0.25">
      <c r="A324" s="93"/>
      <c r="B324" s="42" t="s">
        <v>247</v>
      </c>
      <c r="C324" s="73">
        <f>C323</f>
        <v>0</v>
      </c>
      <c r="D324" s="73">
        <f>D323</f>
        <v>0</v>
      </c>
      <c r="E324" s="73">
        <f>E323</f>
        <v>0</v>
      </c>
      <c r="F324" s="73">
        <f>F323</f>
        <v>0</v>
      </c>
      <c r="G324" s="74">
        <f>G323</f>
        <v>0</v>
      </c>
    </row>
    <row r="325" spans="1:7" x14ac:dyDescent="0.2">
      <c r="A325" s="93"/>
      <c r="B325" s="94"/>
      <c r="C325" s="94"/>
      <c r="D325" s="94"/>
      <c r="E325" s="94"/>
      <c r="F325" s="94"/>
      <c r="G325" s="94"/>
    </row>
    <row r="326" spans="1:7" ht="13.5" thickBot="1" x14ac:dyDescent="0.25">
      <c r="A326" s="93"/>
      <c r="B326" s="157" t="s">
        <v>104</v>
      </c>
      <c r="E326" s="94"/>
      <c r="F326" s="94"/>
      <c r="G326" s="94"/>
    </row>
    <row r="327" spans="1:7" x14ac:dyDescent="0.2">
      <c r="A327" s="93"/>
      <c r="B327" s="96"/>
      <c r="C327" s="27" t="s">
        <v>275</v>
      </c>
      <c r="D327" s="27" t="s">
        <v>276</v>
      </c>
      <c r="E327" s="27" t="s">
        <v>277</v>
      </c>
      <c r="F327" s="27" t="s">
        <v>278</v>
      </c>
      <c r="G327" s="28" t="s">
        <v>279</v>
      </c>
    </row>
    <row r="328" spans="1:7" x14ac:dyDescent="0.2">
      <c r="A328" s="93"/>
      <c r="B328" s="46" t="s">
        <v>47</v>
      </c>
      <c r="C328" s="47">
        <f>C$180</f>
        <v>0</v>
      </c>
      <c r="D328" s="47">
        <f>D$180</f>
        <v>0</v>
      </c>
      <c r="E328" s="47">
        <f>E$180</f>
        <v>0</v>
      </c>
      <c r="F328" s="47">
        <f>F$180</f>
        <v>0</v>
      </c>
      <c r="G328" s="48">
        <f>G$180</f>
        <v>0</v>
      </c>
    </row>
    <row r="329" spans="1:7" x14ac:dyDescent="0.2">
      <c r="A329" s="93"/>
      <c r="B329" s="41" t="s">
        <v>48</v>
      </c>
      <c r="C329" s="36">
        <f>IF(C$181&gt;0,C328+C$181,0)</f>
        <v>0</v>
      </c>
      <c r="D329" s="36">
        <f>IF(D$181&gt;0,D328+D$181,0)</f>
        <v>0</v>
      </c>
      <c r="E329" s="36">
        <f>IF(E$181&gt;0,E328+E$181,0)</f>
        <v>0</v>
      </c>
      <c r="F329" s="36">
        <f>IF(F$181&gt;0,F328+F$181,0)</f>
        <v>0</v>
      </c>
      <c r="G329" s="37">
        <f>IF(G$181&gt;0,G328+G$181,0)</f>
        <v>0</v>
      </c>
    </row>
    <row r="330" spans="1:7" x14ac:dyDescent="0.2">
      <c r="A330" s="93"/>
      <c r="B330" s="43" t="s">
        <v>49</v>
      </c>
      <c r="C330" s="44">
        <f>IF(C$182&gt;0,C329+C$182,0)</f>
        <v>0</v>
      </c>
      <c r="D330" s="44">
        <f>IF(D$182&gt;0,D329+D$182,0)</f>
        <v>0</v>
      </c>
      <c r="E330" s="44">
        <f>IF(E$182&gt;0,E329+E$182,0)</f>
        <v>0</v>
      </c>
      <c r="F330" s="44">
        <f>IF(F$182&gt;0,F329+F$182,0)</f>
        <v>0</v>
      </c>
      <c r="G330" s="45">
        <f>IF(G$182&gt;0,G329+G$182,0)</f>
        <v>0</v>
      </c>
    </row>
    <row r="331" spans="1:7" x14ac:dyDescent="0.2">
      <c r="A331" s="93"/>
      <c r="B331" s="41" t="s">
        <v>84</v>
      </c>
      <c r="C331" s="99" t="e">
        <f>IRR(LoanComparatorCalcIRR!$H$17:INDEX(LoanComparatorCalcIRR!$H$17:$H$617,C$176+1),0.015)</f>
        <v>#NUM!</v>
      </c>
      <c r="D331" s="99" t="e">
        <f>IRR(LoanComparatorCalcIRR!$I$17:INDEX(LoanComparatorCalcIRR!$I$17:$I$617,D$176+1),0.015)</f>
        <v>#NUM!</v>
      </c>
      <c r="E331" s="99" t="e">
        <f>IRR(LoanComparatorCalcIRR!$J$17:INDEX(LoanComparatorCalcIRR!$J$17:$J$617,E$176+1),0.015)</f>
        <v>#NUM!</v>
      </c>
      <c r="F331" s="99" t="e">
        <f>IRR(LoanComparatorCalcIRR!$K$17:INDEX(LoanComparatorCalcIRR!$K$17:$K$617,F$176+1),0.015)</f>
        <v>#NUM!</v>
      </c>
      <c r="G331" s="100" t="e">
        <f>IRR(LoanComparatorCalcIRR!$L$17:INDEX(LoanComparatorCalcIRR!$L$17:$L$617,G$176+1),0.015)</f>
        <v>#NUM!</v>
      </c>
    </row>
    <row r="332" spans="1:7" x14ac:dyDescent="0.2">
      <c r="A332" s="93"/>
      <c r="B332" s="41" t="s">
        <v>85</v>
      </c>
      <c r="C332" s="99" t="e">
        <f>IRR(LoanComparatorCalcIRR!$H$17:INDEX(LoanComparatorCalcIRR!$H$17:$H$617,C$176+1),0.0125)</f>
        <v>#NUM!</v>
      </c>
      <c r="D332" s="99" t="e">
        <f>IRR(LoanComparatorCalcIRR!$I$17:INDEX(LoanComparatorCalcIRR!$I$17:$I$617,D$176+1),0.0125)</f>
        <v>#NUM!</v>
      </c>
      <c r="E332" s="99" t="e">
        <f>IRR(LoanComparatorCalcIRR!$J$17:INDEX(LoanComparatorCalcIRR!$J$17:$J$617,E$176+1),0.0125)</f>
        <v>#NUM!</v>
      </c>
      <c r="F332" s="99" t="e">
        <f>IRR(LoanComparatorCalcIRR!$K$17:INDEX(LoanComparatorCalcIRR!$K$17:$K$617,F$176+1),0.0125)</f>
        <v>#NUM!</v>
      </c>
      <c r="G332" s="100" t="e">
        <f>IRR(LoanComparatorCalcIRR!$L$17:INDEX(LoanComparatorCalcIRR!$L$17:$L$617,G$176+1),0.0125)</f>
        <v>#NUM!</v>
      </c>
    </row>
    <row r="333" spans="1:7" x14ac:dyDescent="0.2">
      <c r="A333" s="93"/>
      <c r="B333" s="41" t="s">
        <v>86</v>
      </c>
      <c r="C333" s="99" t="e">
        <f>IRR(LoanComparatorCalcIRR!$H$17:INDEX(LoanComparatorCalcIRR!$H$17:$H$617,C$176+1),0.01)</f>
        <v>#NUM!</v>
      </c>
      <c r="D333" s="99" t="e">
        <f>IRR(LoanComparatorCalcIRR!$I$17:INDEX(LoanComparatorCalcIRR!$I$17:$I$617,D$176+1),0.01)</f>
        <v>#NUM!</v>
      </c>
      <c r="E333" s="99" t="e">
        <f>IRR(LoanComparatorCalcIRR!$J$17:INDEX(LoanComparatorCalcIRR!$J$17:$J$617,E$176+1),0.01)</f>
        <v>#NUM!</v>
      </c>
      <c r="F333" s="99" t="e">
        <f>IRR(LoanComparatorCalcIRR!$K$17:INDEX(LoanComparatorCalcIRR!$K$17:$K$617,F$176+1),0.01)</f>
        <v>#NUM!</v>
      </c>
      <c r="G333" s="100" t="e">
        <f>IRR(LoanComparatorCalcIRR!$L$17:INDEX(LoanComparatorCalcIRR!$L$17:$L$617,G$176+1),0.01)</f>
        <v>#NUM!</v>
      </c>
    </row>
    <row r="334" spans="1:7" x14ac:dyDescent="0.2">
      <c r="A334" s="93"/>
      <c r="B334" s="41" t="s">
        <v>87</v>
      </c>
      <c r="C334" s="99" t="e">
        <f>IRR(LoanComparatorCalcIRR!$H$17:INDEX(LoanComparatorCalcIRR!$H$17:$H$617,C$176+1),0.0075)</f>
        <v>#NUM!</v>
      </c>
      <c r="D334" s="99" t="e">
        <f>IRR(LoanComparatorCalcIRR!$I$17:INDEX(LoanComparatorCalcIRR!$I$17:$I$617,D$176+1),0.0075)</f>
        <v>#NUM!</v>
      </c>
      <c r="E334" s="99" t="e">
        <f>IRR(LoanComparatorCalcIRR!$J$17:INDEX(LoanComparatorCalcIRR!$J$17:$J$617,E$176+1),0.0075)</f>
        <v>#NUM!</v>
      </c>
      <c r="F334" s="99" t="e">
        <f>IRR(LoanComparatorCalcIRR!$K$17:INDEX(LoanComparatorCalcIRR!$K$17:$K$617,F$176+1),0.0075)</f>
        <v>#NUM!</v>
      </c>
      <c r="G334" s="100" t="e">
        <f>IRR(LoanComparatorCalcIRR!$L$17:INDEX(LoanComparatorCalcIRR!$L$17:$L$617,G$176+1),0.0075)</f>
        <v>#NUM!</v>
      </c>
    </row>
    <row r="335" spans="1:7" x14ac:dyDescent="0.2">
      <c r="A335" s="93"/>
      <c r="B335" s="41" t="s">
        <v>88</v>
      </c>
      <c r="C335" s="99" t="e">
        <f>IRR(LoanComparatorCalcIRR!$H$17:INDEX(LoanComparatorCalcIRR!$H$17:$H$617,C$176+1),0.005)</f>
        <v>#NUM!</v>
      </c>
      <c r="D335" s="99" t="e">
        <f>IRR(LoanComparatorCalcIRR!$I$17:INDEX(LoanComparatorCalcIRR!$I$17:$I$617,D$176+1),0.005)</f>
        <v>#NUM!</v>
      </c>
      <c r="E335" s="99" t="e">
        <f>IRR(LoanComparatorCalcIRR!$J$17:INDEX(LoanComparatorCalcIRR!$J$17:$J$617,E$176+1),0.005)</f>
        <v>#NUM!</v>
      </c>
      <c r="F335" s="99" t="e">
        <f>IRR(LoanComparatorCalcIRR!$K$17:INDEX(LoanComparatorCalcIRR!$K$17:$K$617,F$176+1),0.005)</f>
        <v>#NUM!</v>
      </c>
      <c r="G335" s="100" t="e">
        <f>IRR(LoanComparatorCalcIRR!$L$17:INDEX(LoanComparatorCalcIRR!$L$17:$L$617,G$176+1),0.005)</f>
        <v>#NUM!</v>
      </c>
    </row>
    <row r="336" spans="1:7" x14ac:dyDescent="0.2">
      <c r="A336" s="93"/>
      <c r="B336" s="41" t="s">
        <v>89</v>
      </c>
      <c r="C336" s="99" t="e">
        <f>IRR(LoanComparatorCalcIRR!$H$17:INDEX(LoanComparatorCalcIRR!$H$17:$H$617,C$176+1),0.0025)</f>
        <v>#NUM!</v>
      </c>
      <c r="D336" s="99" t="e">
        <f>IRR(LoanComparatorCalcIRR!$I$17:INDEX(LoanComparatorCalcIRR!$I$17:$I$617,D$176+1),0.0025)</f>
        <v>#NUM!</v>
      </c>
      <c r="E336" s="99" t="e">
        <f>IRR(LoanComparatorCalcIRR!$J$17:INDEX(LoanComparatorCalcIRR!$J$17:$J$617,E$176+1),0.0025)</f>
        <v>#NUM!</v>
      </c>
      <c r="F336" s="99" t="e">
        <f>IRR(LoanComparatorCalcIRR!$K$17:INDEX(LoanComparatorCalcIRR!$K$17:$K$617,F$176+1),0.0025)</f>
        <v>#NUM!</v>
      </c>
      <c r="G336" s="100" t="e">
        <f>IRR(LoanComparatorCalcIRR!$L$17:INDEX(LoanComparatorCalcIRR!$L$17:$L$617,G$176+1),0.0025)</f>
        <v>#NUM!</v>
      </c>
    </row>
    <row r="337" spans="1:7" x14ac:dyDescent="0.2">
      <c r="A337" s="93"/>
      <c r="B337" s="46" t="s">
        <v>90</v>
      </c>
      <c r="C337" s="47" t="str">
        <f>IF(ISERR(C331),IF(ISERR(C332),IF(ISERR(C333),IF(ISERR(C334),IF(ISERR(C335),IF(ISERR(C336),"-",C336),C335),C334),C333),C332),C331)</f>
        <v>-</v>
      </c>
      <c r="D337" s="47" t="str">
        <f>IF(ISERR(D331),IF(ISERR(D332),IF(ISERR(D333),IF(ISERR(D334),IF(ISERR(D335),IF(ISERR(D336),"-",D336),D335),D334),D333),D332),D331)</f>
        <v>-</v>
      </c>
      <c r="E337" s="47" t="str">
        <f>IF(ISERR(E331),IF(ISERR(E332),IF(ISERR(E333),IF(ISERR(E334),IF(ISERR(E335),IF(ISERR(E336),"-",E336),E335),E334),E333),E332),E331)</f>
        <v>-</v>
      </c>
      <c r="F337" s="47" t="str">
        <f>IF(ISERR(F331),IF(ISERR(F332),IF(ISERR(F333),IF(ISERR(F334),IF(ISERR(F335),IF(ISERR(F336),"-",F336),F335),F334),F333),F332),F331)</f>
        <v>-</v>
      </c>
      <c r="G337" s="48" t="str">
        <f>IF(ISERR(G331),IF(ISERR(G332),IF(ISERR(G333),IF(ISERR(G334),IF(ISERR(G335),IF(ISERR(G336),"-",G336),G335),G334),G333),G332),G331)</f>
        <v>-</v>
      </c>
    </row>
    <row r="338" spans="1:7" ht="13.5" thickBot="1" x14ac:dyDescent="0.25">
      <c r="A338" s="93"/>
      <c r="B338" s="42" t="s">
        <v>91</v>
      </c>
      <c r="C338" s="34" t="str">
        <f>IF(ISNUMBER(C337),(1+C337)^12-1,"-")</f>
        <v>-</v>
      </c>
      <c r="D338" s="38" t="str">
        <f>IF(ISNUMBER(D337),(1+D337)^12-1,"-")</f>
        <v>-</v>
      </c>
      <c r="E338" s="38" t="str">
        <f>IF(ISNUMBER(E337),(1+E337)^12-1,"-")</f>
        <v>-</v>
      </c>
      <c r="F338" s="38" t="str">
        <f>IF(ISNUMBER(F337),(1+F337)^12-1,"-")</f>
        <v>-</v>
      </c>
      <c r="G338" s="39" t="str">
        <f>IF(ISNUMBER(G337),(1+G337)^12-1,"-")</f>
        <v>-</v>
      </c>
    </row>
    <row r="339" spans="1:7" x14ac:dyDescent="0.2">
      <c r="A339"/>
    </row>
    <row r="340" spans="1:7" ht="13.5" thickBot="1" x14ac:dyDescent="0.25">
      <c r="A340" s="93"/>
      <c r="B340" s="3" t="s">
        <v>107</v>
      </c>
      <c r="C340" s="94"/>
      <c r="D340" s="94"/>
      <c r="E340" s="94"/>
      <c r="F340" s="94"/>
      <c r="G340" s="94"/>
    </row>
    <row r="341" spans="1:7" x14ac:dyDescent="0.2">
      <c r="A341" s="93"/>
      <c r="B341" s="96"/>
      <c r="C341" s="27" t="s">
        <v>275</v>
      </c>
      <c r="D341" s="27" t="s">
        <v>276</v>
      </c>
      <c r="E341" s="27" t="s">
        <v>277</v>
      </c>
      <c r="F341" s="27" t="s">
        <v>278</v>
      </c>
      <c r="G341" s="28" t="s">
        <v>279</v>
      </c>
    </row>
    <row r="342" spans="1:7" x14ac:dyDescent="0.2">
      <c r="A342" s="93"/>
      <c r="B342" s="55">
        <f>IF(ABS(MIN(C342:G342))&lt;0.0000001,0,MIN(C342:G342))</f>
        <v>99999</v>
      </c>
      <c r="C342" s="49">
        <f>IF(ISNUMBER(C$337),C$337,99999)</f>
        <v>99999</v>
      </c>
      <c r="D342" s="49">
        <f>IF(ISNUMBER(D$337),D$337,99999)</f>
        <v>99999</v>
      </c>
      <c r="E342" s="49">
        <f>IF(ISNUMBER(E$337),E$337,99999)</f>
        <v>99999</v>
      </c>
      <c r="F342" s="49">
        <f>IF(ISNUMBER(F$337),F$337,99999)</f>
        <v>99999</v>
      </c>
      <c r="G342" s="50">
        <f>IF(ISNUMBER(G$337),G$337,99999)</f>
        <v>99999</v>
      </c>
    </row>
    <row r="343" spans="1:7" x14ac:dyDescent="0.2">
      <c r="A343" s="93"/>
      <c r="B343" s="55" t="s">
        <v>280</v>
      </c>
      <c r="C343" s="49" t="b">
        <f>AND(C342&lt;&gt;99999,ABS(ABS($B342)-ABS(C342))&lt;0.0000001)</f>
        <v>0</v>
      </c>
      <c r="D343" s="49" t="b">
        <f>AND(D342&lt;&gt;99999,ABS(ABS($B342)-ABS(D342))&lt;0.0000001)</f>
        <v>0</v>
      </c>
      <c r="E343" s="49" t="b">
        <f>AND(E342&lt;&gt;99999,ABS(ABS($B342)-ABS(E342))&lt;0.0000001)</f>
        <v>0</v>
      </c>
      <c r="F343" s="49" t="b">
        <f>AND(F342&lt;&gt;99999,ABS(ABS($B342)-ABS(F342))&lt;0.0000001)</f>
        <v>0</v>
      </c>
      <c r="G343" s="50" t="b">
        <f>AND(G342&lt;&gt;99999,ABS(ABS($B342)-ABS(G342))&lt;0.0000001)</f>
        <v>0</v>
      </c>
    </row>
    <row r="344" spans="1:7" x14ac:dyDescent="0.2">
      <c r="A344" s="93"/>
      <c r="B344" s="56" t="s">
        <v>81</v>
      </c>
      <c r="C344" s="60">
        <f>IF('Deal Comparator'!inpOptMortgageType=1,
PV($B342,C$182,C$282,C$288+C$311+C$312,0),
PV($B342,C$182,C$299,C$304+C$321+C$322,0))</f>
        <v>0</v>
      </c>
      <c r="D344" s="60">
        <f>IF('Deal Comparator'!inpOptMortgageType=1,
PV($B342,D$182,D$282,D$288+D$311+D$312,0),
PV($B342,D$182,D$299,D$304+D$321+D$322,0))</f>
        <v>0</v>
      </c>
      <c r="E344" s="60">
        <f>IF('Deal Comparator'!inpOptMortgageType=1,
PV($B342,E$182,E$282,E$288+E$311+E$312,0),
PV($B342,E$182,E$299,E$304+E$321+E$322,0))</f>
        <v>0</v>
      </c>
      <c r="F344" s="60">
        <f>IF('Deal Comparator'!inpOptMortgageType=1,
PV($B342,F$182,F$282,F$288+F$311+F$312,0),
PV($B342,F$182,F$299,F$304+F$321+F$322,0))</f>
        <v>0</v>
      </c>
      <c r="G344" s="61">
        <f>IF('Deal Comparator'!inpOptMortgageType=1,
PV($B342,G$182,G$282,G$288+G$311+G$312,0),
PV($B342,G$182,G$299,G$304+G$321+G$322,0))</f>
        <v>0</v>
      </c>
    </row>
    <row r="345" spans="1:7" x14ac:dyDescent="0.2">
      <c r="A345" s="93"/>
      <c r="B345" s="55" t="s">
        <v>82</v>
      </c>
      <c r="C345" s="58">
        <f>IF('Deal Comparator'!inpOptMortgageType=1,
PV($B342,C$181,C$278,-C344,0),
PV($B342,C$181,C$296,-C344,0))</f>
        <v>0</v>
      </c>
      <c r="D345" s="58">
        <f>IF('Deal Comparator'!inpOptMortgageType=1,
PV($B342,D$181,D$278,-D344,0),
PV($B342,D$181,D$296,-D344,0))</f>
        <v>0</v>
      </c>
      <c r="E345" s="58">
        <f>IF('Deal Comparator'!inpOptMortgageType=1,
PV($B342,E$181,E$278,-E344,0),
PV($B342,E$181,E$296,-E344,0))</f>
        <v>0</v>
      </c>
      <c r="F345" s="58">
        <f>IF('Deal Comparator'!inpOptMortgageType=1,
PV($B342,F$181,F$278,-F344,0),
PV($B342,F$181,F$296,-F344,0))</f>
        <v>0</v>
      </c>
      <c r="G345" s="59">
        <f>IF('Deal Comparator'!inpOptMortgageType=1,
PV($B342,G$181,G$278,-G344,0),
PV($B342,G$181,G$296,-G344,0))</f>
        <v>0</v>
      </c>
    </row>
    <row r="346" spans="1:7" x14ac:dyDescent="0.2">
      <c r="A346" s="93"/>
      <c r="B346" s="62" t="s">
        <v>83</v>
      </c>
      <c r="C346" s="63">
        <f>IF('Deal Comparator'!inpOptMortgageType=1,
PV($B342,C$180,C$274,-C345,0)-C$156,
PV($B342,C$180,C$293,-C345,0)-C$156)</f>
        <v>0</v>
      </c>
      <c r="D346" s="63">
        <f>IF('Deal Comparator'!inpOptMortgageType=1,
PV($B342,D$180,D$274,-D345,0)-D$156,
PV($B342,D$180,D$293,-D345,0)-D$156)</f>
        <v>0</v>
      </c>
      <c r="E346" s="63">
        <f>IF('Deal Comparator'!inpOptMortgageType=1,
PV($B342,E$180,E$274,-E345,0)-E$156,
PV($B342,E$180,E$293,-E345,0)-E$156)</f>
        <v>0</v>
      </c>
      <c r="F346" s="63">
        <f>IF('Deal Comparator'!inpOptMortgageType=1,
PV($B342,F$180,F$274,-F345,0)-F$156,
PV($B342,F$180,F$293,-F345,0)-F$156)</f>
        <v>0</v>
      </c>
      <c r="G346" s="64">
        <f>IF('Deal Comparator'!inpOptMortgageType=1,
PV($B342,G$180,G$274,-G345,0)-G$156,
PV($B342,G$180,G$293,-G345,0)-G$156)</f>
        <v>0</v>
      </c>
    </row>
    <row r="347" spans="1:7" ht="13.5" thickBot="1" x14ac:dyDescent="0.25">
      <c r="A347" s="93"/>
      <c r="B347" s="57" t="s">
        <v>281</v>
      </c>
      <c r="C347" s="65" t="str">
        <f>IF(OR(C342=99999,C343,C346&lt;0.0000001),"-",C346)</f>
        <v>-</v>
      </c>
      <c r="D347" s="65" t="str">
        <f>IF(OR(D342=99999,D343,D346&lt;0.0000001),"-",D346)</f>
        <v>-</v>
      </c>
      <c r="E347" s="65" t="str">
        <f>IF(OR(E342=99999,E343,E346&lt;0.0000001),"-",E346)</f>
        <v>-</v>
      </c>
      <c r="F347" s="65" t="str">
        <f>IF(OR(F342=99999,F343,F346&lt;0.0000001),"-",F346)</f>
        <v>-</v>
      </c>
      <c r="G347" s="66" t="str">
        <f>IF(OR(G342=99999,G343,G346&lt;0.0000001),"-",G346)</f>
        <v>-</v>
      </c>
    </row>
    <row r="349" spans="1:7" ht="20.100000000000001" customHeight="1" x14ac:dyDescent="0.2">
      <c r="B349" s="156" t="s">
        <v>254</v>
      </c>
      <c r="C349" s="155"/>
      <c r="D349" s="155"/>
      <c r="E349" s="155"/>
      <c r="F349" s="155"/>
      <c r="G349" s="155"/>
    </row>
  </sheetData>
  <phoneticPr fontId="2" type="noConversion"/>
  <conditionalFormatting sqref="C27:G43">
    <cfRule type="expression" dxfId="7" priority="1" stopIfTrue="1">
      <formula>C7</formula>
    </cfRule>
  </conditionalFormatting>
  <conditionalFormatting sqref="C67:G83">
    <cfRule type="expression" dxfId="6" priority="2" stopIfTrue="1">
      <formula>C7</formula>
    </cfRule>
    <cfRule type="expression" dxfId="5" priority="3" stopIfTrue="1">
      <formula>C47</formula>
    </cfRule>
    <cfRule type="expression" dxfId="4" priority="4" stopIfTrue="1">
      <formula>NOT(C47)</formula>
    </cfRule>
  </conditionalFormatting>
  <conditionalFormatting sqref="C147:G149 C127:G143 C107:G123 C87:G103">
    <cfRule type="expression" dxfId="3" priority="5" stopIfTrue="1">
      <formula>C87</formula>
    </cfRule>
  </conditionalFormatting>
  <conditionalFormatting sqref="C47:G63">
    <cfRule type="expression" dxfId="2" priority="6" stopIfTrue="1">
      <formula>C47</formula>
    </cfRule>
    <cfRule type="expression" dxfId="1" priority="7" stopIfTrue="1">
      <formula>NOT(C47)</formula>
    </cfRule>
  </conditionalFormatting>
  <conditionalFormatting sqref="C7:G23">
    <cfRule type="expression" dxfId="0" priority="8" stopIfTrue="1">
      <formula>C7</formula>
    </cfRule>
  </conditionalFormatting>
  <pageMargins left="0.74803149606299213" right="0.74803149606299213" top="0.98425196850393704" bottom="0.98425196850393704" header="0.51181102362204722" footer="0.51181102362204722"/>
  <pageSetup paperSize="9" scale="64" fitToHeight="0" orientation="portrait" horizontalDpi="0" verticalDpi="0" r:id="rId1"/>
  <headerFooter alignWithMargins="0"/>
  <rowBreaks count="2" manualBreakCount="2">
    <brk id="63" max="16383" man="1"/>
    <brk id="12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Home</vt:lpstr>
      <vt:lpstr>Financial Summary</vt:lpstr>
      <vt:lpstr>Affordability Calculator</vt:lpstr>
      <vt:lpstr>Payment Calculator</vt:lpstr>
      <vt:lpstr>Deal Comparator</vt:lpstr>
      <vt:lpstr>'Affordability Calculator'!Print_Area</vt:lpstr>
      <vt:lpstr>'Deal Comparator'!Print_Area</vt:lpstr>
      <vt:lpstr>'Financial Summary'!Print_Area</vt:lpstr>
      <vt:lpstr>Home!Print_Area</vt:lpstr>
      <vt:lpstr>'Payment Calculator'!Print_Area</vt:lpstr>
    </vt:vector>
  </TitlesOfParts>
  <Company>Excel Works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Mortgage Calculator and Comparator</dc:title>
  <dc:subject>Essential tools for mortgage seekers</dc:subject>
  <dc:creator>Roger Hautle</dc:creator>
  <cp:lastModifiedBy>Roger @ Excel Works Ltd</cp:lastModifiedBy>
  <cp:lastPrinted>2014-05-22T08:04:07Z</cp:lastPrinted>
  <dcterms:created xsi:type="dcterms:W3CDTF">2007-11-15T14:39:07Z</dcterms:created>
  <dcterms:modified xsi:type="dcterms:W3CDTF">2017-03-04T09:45:02Z</dcterms:modified>
  <cp:category>Mortgages, Finance</cp:category>
</cp:coreProperties>
</file>